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работа\ЗАРПЛАТА 2018\декабрь\премия\"/>
    </mc:Choice>
  </mc:AlternateContent>
  <bookViews>
    <workbookView xWindow="480" yWindow="180" windowWidth="15195" windowHeight="9570"/>
  </bookViews>
  <sheets>
    <sheet name="МОП" sheetId="4" r:id="rId1"/>
    <sheet name="Педагоги" sheetId="1" r:id="rId2"/>
    <sheet name="РасчетБалов" sheetId="2" r:id="rId3"/>
    <sheet name="За что" sheetId="5" r:id="rId4"/>
  </sheets>
  <definedNames>
    <definedName name="_xlnm._FilterDatabase" localSheetId="0" hidden="1">МОП!$D$9:$J$45</definedName>
    <definedName name="_xlnm.Print_Area" localSheetId="0">МОП!$A$1:$O$75</definedName>
    <definedName name="_xlnm.Print_Area" localSheetId="1">Педагоги!$A$1:$P$74</definedName>
  </definedNames>
  <calcPr calcId="152511" refMode="R1C1"/>
</workbook>
</file>

<file path=xl/calcChain.xml><?xml version="1.0" encoding="utf-8"?>
<calcChain xmlns="http://schemas.openxmlformats.org/spreadsheetml/2006/main">
  <c r="D10" i="2" l="1"/>
  <c r="D12" i="2"/>
  <c r="E10" i="2"/>
  <c r="E12" i="2" s="1"/>
  <c r="J44" i="1"/>
  <c r="D11" i="2" s="1"/>
  <c r="N44" i="1"/>
  <c r="D6" i="2"/>
  <c r="F8" i="1"/>
  <c r="F10" i="1"/>
  <c r="F11" i="1"/>
  <c r="F12" i="1"/>
  <c r="F13" i="1"/>
  <c r="F14" i="1"/>
  <c r="F15" i="1"/>
  <c r="F16" i="1"/>
  <c r="F17" i="1"/>
  <c r="F20" i="1"/>
  <c r="F21" i="1"/>
  <c r="F22" i="1"/>
  <c r="F23" i="1"/>
  <c r="F24" i="1"/>
  <c r="F25" i="1"/>
  <c r="F27" i="1"/>
  <c r="F29" i="1"/>
  <c r="F30" i="1"/>
  <c r="F31" i="1"/>
  <c r="F33" i="1"/>
  <c r="F35" i="1"/>
  <c r="F36" i="1"/>
  <c r="F37" i="1"/>
  <c r="F38" i="1"/>
  <c r="F39" i="1"/>
  <c r="I42" i="1"/>
  <c r="F42" i="1"/>
  <c r="F41" i="1"/>
  <c r="I40" i="1"/>
  <c r="F40" i="1"/>
  <c r="I39" i="1"/>
  <c r="I37" i="1"/>
  <c r="I36" i="1"/>
  <c r="I35" i="1"/>
  <c r="I34" i="1"/>
  <c r="F34" i="1"/>
  <c r="I33" i="1"/>
  <c r="F28" i="1"/>
  <c r="J47" i="4"/>
  <c r="E11" i="2" s="1"/>
  <c r="K20" i="4" s="1"/>
  <c r="N47" i="4"/>
  <c r="E6" i="2"/>
  <c r="F19" i="4"/>
  <c r="F30" i="4"/>
  <c r="I44" i="4"/>
  <c r="F44" i="4"/>
  <c r="F16" i="4"/>
  <c r="F36" i="4"/>
  <c r="F19" i="1"/>
  <c r="F18" i="1"/>
  <c r="H47" i="4"/>
  <c r="E8" i="2"/>
  <c r="D8" i="2"/>
  <c r="F37" i="4"/>
  <c r="I11" i="4"/>
  <c r="F11" i="4"/>
  <c r="G4" i="2"/>
  <c r="I15" i="4"/>
  <c r="F15" i="4"/>
  <c r="I27" i="4"/>
  <c r="F27" i="4"/>
  <c r="F25" i="4"/>
  <c r="F8" i="4"/>
  <c r="I8" i="4"/>
  <c r="F45" i="4"/>
  <c r="I45" i="4"/>
  <c r="I13" i="4"/>
  <c r="F13" i="4"/>
  <c r="I29" i="4"/>
  <c r="F29" i="4"/>
  <c r="I33" i="4"/>
  <c r="F33" i="4"/>
  <c r="B3" i="5"/>
  <c r="B4" i="5"/>
  <c r="B5" i="5"/>
  <c r="B6" i="5"/>
  <c r="B7" i="5"/>
  <c r="B8" i="5"/>
  <c r="B9" i="5"/>
  <c r="B10" i="5"/>
  <c r="B11" i="5"/>
  <c r="B12" i="5"/>
  <c r="B13" i="5"/>
  <c r="B14" i="5"/>
  <c r="B15" i="5"/>
  <c r="B16" i="5"/>
  <c r="B17" i="5"/>
  <c r="B18" i="5"/>
  <c r="B19" i="5"/>
  <c r="B20" i="5"/>
  <c r="B21" i="5"/>
  <c r="B22" i="5"/>
  <c r="B23" i="5"/>
  <c r="B24" i="5"/>
  <c r="B25" i="5"/>
  <c r="B26" i="5"/>
  <c r="B9" i="1"/>
  <c r="I34" i="4"/>
  <c r="F34" i="4"/>
  <c r="I10" i="4"/>
  <c r="F10" i="4"/>
  <c r="I9" i="1"/>
  <c r="F9" i="1"/>
  <c r="I38" i="4"/>
  <c r="F38" i="4"/>
  <c r="I40" i="4"/>
  <c r="F40" i="4"/>
  <c r="I42" i="4"/>
  <c r="F42" i="4"/>
  <c r="F21" i="4"/>
  <c r="I26" i="1"/>
  <c r="F26" i="1"/>
  <c r="I21" i="1"/>
  <c r="I15" i="1"/>
  <c r="I12" i="1"/>
  <c r="I27" i="1"/>
  <c r="I13" i="1"/>
  <c r="F32" i="4"/>
  <c r="F12" i="4"/>
  <c r="I11" i="1"/>
  <c r="I8" i="1"/>
  <c r="I7" i="1"/>
  <c r="F7" i="1"/>
  <c r="L7" i="1"/>
  <c r="M7" i="1"/>
  <c r="O7" i="1"/>
  <c r="I24" i="1"/>
  <c r="I28" i="4"/>
  <c r="I24" i="4"/>
  <c r="G47" i="4"/>
  <c r="F32" i="1"/>
  <c r="F24" i="4"/>
  <c r="F39" i="4"/>
  <c r="F31" i="4"/>
  <c r="F28" i="4"/>
  <c r="F17" i="4"/>
  <c r="F35" i="4"/>
  <c r="F22" i="4"/>
  <c r="F23" i="4"/>
  <c r="I39" i="4"/>
  <c r="I22" i="4"/>
  <c r="I32" i="1"/>
  <c r="G44" i="1"/>
  <c r="I16" i="1"/>
  <c r="I30" i="1"/>
  <c r="I25" i="1"/>
  <c r="I23" i="1"/>
  <c r="I14" i="1"/>
  <c r="I22" i="1"/>
  <c r="I31" i="1"/>
  <c r="I10" i="1"/>
  <c r="I35" i="4"/>
  <c r="I31" i="4"/>
  <c r="I23" i="4"/>
  <c r="I17" i="4"/>
  <c r="I44" i="1"/>
  <c r="C8" i="2"/>
  <c r="I47" i="4"/>
  <c r="C10" i="2"/>
  <c r="F47" i="4" l="1"/>
  <c r="K37" i="4"/>
  <c r="L37" i="4" s="1"/>
  <c r="O37" i="4" s="1"/>
  <c r="K19" i="4"/>
  <c r="L19" i="4" s="1"/>
  <c r="O19" i="4" s="1"/>
  <c r="K46" i="4"/>
  <c r="L46" i="4" s="1"/>
  <c r="O46" i="4" s="1"/>
  <c r="K34" i="4"/>
  <c r="L34" i="4" s="1"/>
  <c r="O34" i="4" s="1"/>
  <c r="K42" i="4"/>
  <c r="K17" i="4"/>
  <c r="K14" i="4"/>
  <c r="K9" i="4"/>
  <c r="L9" i="4" s="1"/>
  <c r="O9" i="4" s="1"/>
  <c r="R2" i="4"/>
  <c r="K8" i="4" s="1"/>
  <c r="L8" i="4" s="1"/>
  <c r="M8" i="4" s="1"/>
  <c r="L20" i="4"/>
  <c r="O20" i="4" s="1"/>
  <c r="K21" i="4"/>
  <c r="L21" i="4" s="1"/>
  <c r="M21" i="4" s="1"/>
  <c r="O21" i="4" s="1"/>
  <c r="K22" i="4"/>
  <c r="F12" i="2"/>
  <c r="F44" i="1"/>
  <c r="S2" i="1"/>
  <c r="K18" i="1"/>
  <c r="L18" i="1" s="1"/>
  <c r="O18" i="1" s="1"/>
  <c r="K20" i="1"/>
  <c r="L20" i="1" s="1"/>
  <c r="M20" i="1" s="1"/>
  <c r="O20" i="1" s="1"/>
  <c r="K21" i="1"/>
  <c r="L21" i="1" s="1"/>
  <c r="M21" i="1" s="1"/>
  <c r="O21" i="1" s="1"/>
  <c r="K22" i="1"/>
  <c r="L22" i="1" s="1"/>
  <c r="M22" i="1" s="1"/>
  <c r="O22" i="1" s="1"/>
  <c r="K23" i="1"/>
  <c r="L23" i="1" s="1"/>
  <c r="M23" i="1" s="1"/>
  <c r="O23" i="1" s="1"/>
  <c r="K24" i="1"/>
  <c r="L24" i="1" s="1"/>
  <c r="M24" i="1" s="1"/>
  <c r="O24" i="1" s="1"/>
  <c r="K25" i="1"/>
  <c r="L25" i="1" s="1"/>
  <c r="M25" i="1" s="1"/>
  <c r="O25" i="1" s="1"/>
  <c r="K26" i="1"/>
  <c r="L26" i="1" s="1"/>
  <c r="M26" i="1" s="1"/>
  <c r="O26" i="1" s="1"/>
  <c r="K27" i="1"/>
  <c r="L27" i="1" s="1"/>
  <c r="M27" i="1" s="1"/>
  <c r="O27" i="1" s="1"/>
  <c r="K28" i="1"/>
  <c r="L28" i="1" s="1"/>
  <c r="O28" i="1" s="1"/>
  <c r="K30" i="1"/>
  <c r="L30" i="1" s="1"/>
  <c r="M30" i="1" s="1"/>
  <c r="O30" i="1" s="1"/>
  <c r="K31" i="1"/>
  <c r="L31" i="1" s="1"/>
  <c r="M31" i="1" s="1"/>
  <c r="O31" i="1" s="1"/>
  <c r="K32" i="1"/>
  <c r="L32" i="1" s="1"/>
  <c r="M32" i="1" s="1"/>
  <c r="O32" i="1" s="1"/>
  <c r="K33" i="1"/>
  <c r="L33" i="1" s="1"/>
  <c r="M33" i="1" s="1"/>
  <c r="O33" i="1" s="1"/>
  <c r="K34" i="1"/>
  <c r="L34" i="1" s="1"/>
  <c r="M34" i="1" s="1"/>
  <c r="O34" i="1" s="1"/>
  <c r="K35" i="1"/>
  <c r="L35" i="1" s="1"/>
  <c r="M35" i="1" s="1"/>
  <c r="O35" i="1" s="1"/>
  <c r="K36" i="1"/>
  <c r="L36" i="1" s="1"/>
  <c r="M36" i="1" s="1"/>
  <c r="O36" i="1" s="1"/>
  <c r="K37" i="1"/>
  <c r="L37" i="1" s="1"/>
  <c r="M37" i="1" s="1"/>
  <c r="O37" i="1" s="1"/>
  <c r="K38" i="1"/>
  <c r="L38" i="1" s="1"/>
  <c r="M38" i="1" s="1"/>
  <c r="O38" i="1" s="1"/>
  <c r="K39" i="1"/>
  <c r="L39" i="1" s="1"/>
  <c r="M39" i="1" s="1"/>
  <c r="O39" i="1" s="1"/>
  <c r="K40" i="1"/>
  <c r="L40" i="1" s="1"/>
  <c r="O40" i="1" s="1"/>
  <c r="K42" i="1"/>
  <c r="L42" i="1" s="1"/>
  <c r="O42" i="1" s="1"/>
  <c r="K12" i="1"/>
  <c r="L12" i="1" s="1"/>
  <c r="M12" i="1" s="1"/>
  <c r="O12" i="1" s="1"/>
  <c r="K13" i="1"/>
  <c r="L13" i="1" s="1"/>
  <c r="M13" i="1" s="1"/>
  <c r="O13" i="1" s="1"/>
  <c r="K14" i="1"/>
  <c r="L14" i="1" s="1"/>
  <c r="M14" i="1" s="1"/>
  <c r="O14" i="1" s="1"/>
  <c r="K15" i="1"/>
  <c r="L15" i="1" s="1"/>
  <c r="M15" i="1" s="1"/>
  <c r="O15" i="1" s="1"/>
  <c r="K16" i="1"/>
  <c r="L16" i="1" s="1"/>
  <c r="M16" i="1" s="1"/>
  <c r="O16" i="1" s="1"/>
  <c r="K19" i="1"/>
  <c r="L19" i="1" s="1"/>
  <c r="O19" i="1" s="1"/>
  <c r="K29" i="1"/>
  <c r="L29" i="1" s="1"/>
  <c r="O29" i="1" s="1"/>
  <c r="K41" i="1"/>
  <c r="L41" i="1" s="1"/>
  <c r="K43" i="1"/>
  <c r="L43" i="1" s="1"/>
  <c r="K15" i="4" l="1"/>
  <c r="L15" i="4" s="1"/>
  <c r="M15" i="4" s="1"/>
  <c r="O15" i="4" s="1"/>
  <c r="K16" i="4"/>
  <c r="L16" i="4" s="1"/>
  <c r="M16" i="4" s="1"/>
  <c r="O16" i="4" s="1"/>
  <c r="L14" i="4"/>
  <c r="O14" i="4" s="1"/>
  <c r="K43" i="4"/>
  <c r="L42" i="4"/>
  <c r="M42" i="4" s="1"/>
  <c r="O42" i="4" s="1"/>
  <c r="K10" i="4"/>
  <c r="K11" i="4" s="1"/>
  <c r="L11" i="4" s="1"/>
  <c r="M11" i="4" s="1"/>
  <c r="O11" i="4" s="1"/>
  <c r="L17" i="4"/>
  <c r="O17" i="4" s="1"/>
  <c r="K18" i="4"/>
  <c r="L18" i="4" s="1"/>
  <c r="M18" i="4" s="1"/>
  <c r="O18" i="4" s="1"/>
  <c r="K12" i="4"/>
  <c r="L12" i="4" s="1"/>
  <c r="M12" i="4" s="1"/>
  <c r="O12" i="4" s="1"/>
  <c r="K23" i="4"/>
  <c r="L22" i="4"/>
  <c r="M22" i="4" s="1"/>
  <c r="O22" i="4" s="1"/>
  <c r="L10" i="4"/>
  <c r="M10" i="4" s="1"/>
  <c r="O10" i="4" s="1"/>
  <c r="K13" i="4"/>
  <c r="L13" i="4" s="1"/>
  <c r="M13" i="4" s="1"/>
  <c r="O13" i="4" s="1"/>
  <c r="O8" i="4"/>
  <c r="M41" i="1"/>
  <c r="O41" i="1"/>
  <c r="O43" i="1"/>
  <c r="M43" i="1"/>
  <c r="K8" i="1"/>
  <c r="L8" i="1" s="1"/>
  <c r="K9" i="1"/>
  <c r="L9" i="1" s="1"/>
  <c r="M9" i="1" s="1"/>
  <c r="O9" i="1" s="1"/>
  <c r="K10" i="1"/>
  <c r="L10" i="1" s="1"/>
  <c r="M10" i="1" s="1"/>
  <c r="O10" i="1" s="1"/>
  <c r="K11" i="1"/>
  <c r="L11" i="1" s="1"/>
  <c r="M11" i="1" s="1"/>
  <c r="O11" i="1" s="1"/>
  <c r="K17" i="1"/>
  <c r="L17" i="1" s="1"/>
  <c r="O17" i="1" s="1"/>
  <c r="L43" i="4" l="1"/>
  <c r="M43" i="4" s="1"/>
  <c r="O43" i="4" s="1"/>
  <c r="K44" i="4"/>
  <c r="K24" i="4"/>
  <c r="L23" i="4"/>
  <c r="M23" i="4" s="1"/>
  <c r="O23" i="4" s="1"/>
  <c r="M8" i="1"/>
  <c r="L44" i="1"/>
  <c r="K45" i="4" l="1"/>
  <c r="L45" i="4" s="1"/>
  <c r="M45" i="4" s="1"/>
  <c r="O45" i="4" s="1"/>
  <c r="L44" i="4"/>
  <c r="M44" i="4" s="1"/>
  <c r="O44" i="4" s="1"/>
  <c r="L24" i="4"/>
  <c r="M24" i="4" s="1"/>
  <c r="O24" i="4" s="1"/>
  <c r="K25" i="4"/>
  <c r="O8" i="1"/>
  <c r="O44" i="1" s="1"/>
  <c r="M44" i="1"/>
  <c r="L25" i="4" l="1"/>
  <c r="M25" i="4" s="1"/>
  <c r="O25" i="4" s="1"/>
  <c r="K26" i="4"/>
  <c r="L26" i="4" l="1"/>
  <c r="M26" i="4" s="1"/>
  <c r="O26" i="4" s="1"/>
  <c r="K27" i="4"/>
  <c r="L27" i="4" l="1"/>
  <c r="M27" i="4" s="1"/>
  <c r="O27" i="4" s="1"/>
  <c r="K28" i="4"/>
  <c r="L28" i="4" l="1"/>
  <c r="M28" i="4" s="1"/>
  <c r="O28" i="4" s="1"/>
  <c r="K29" i="4"/>
  <c r="L29" i="4" l="1"/>
  <c r="M29" i="4" s="1"/>
  <c r="O29" i="4" s="1"/>
  <c r="K30" i="4"/>
  <c r="L30" i="4" l="1"/>
  <c r="M30" i="4" s="1"/>
  <c r="O30" i="4" s="1"/>
  <c r="K31" i="4"/>
  <c r="L31" i="4" l="1"/>
  <c r="M31" i="4" s="1"/>
  <c r="O31" i="4" s="1"/>
  <c r="K32" i="4"/>
  <c r="L32" i="4" l="1"/>
  <c r="M32" i="4" s="1"/>
  <c r="O32" i="4" s="1"/>
  <c r="K33" i="4"/>
  <c r="L33" i="4" l="1"/>
  <c r="M33" i="4" s="1"/>
  <c r="O33" i="4" s="1"/>
  <c r="K35" i="4"/>
  <c r="L35" i="4" l="1"/>
  <c r="M35" i="4" s="1"/>
  <c r="O35" i="4" s="1"/>
  <c r="K36" i="4"/>
  <c r="K38" i="4" l="1"/>
  <c r="L36" i="4"/>
  <c r="O36" i="4" s="1"/>
  <c r="K39" i="4" l="1"/>
  <c r="L38" i="4"/>
  <c r="M38" i="4" s="1"/>
  <c r="O38" i="4" s="1"/>
  <c r="K40" i="4" l="1"/>
  <c r="L39" i="4"/>
  <c r="M39" i="4" s="1"/>
  <c r="O39" i="4" s="1"/>
  <c r="K41" i="4" l="1"/>
  <c r="L41" i="4" s="1"/>
  <c r="M41" i="4" s="1"/>
  <c r="L40" i="4"/>
  <c r="M40" i="4" s="1"/>
  <c r="O40" i="4" s="1"/>
  <c r="O41" i="4" l="1"/>
  <c r="O47" i="4" s="1"/>
  <c r="M47" i="4"/>
</calcChain>
</file>

<file path=xl/sharedStrings.xml><?xml version="1.0" encoding="utf-8"?>
<sst xmlns="http://schemas.openxmlformats.org/spreadsheetml/2006/main" count="290" uniqueCount="175">
  <si>
    <t>Попсуйко Л.П.</t>
  </si>
  <si>
    <t>Осокина Г.А.</t>
  </si>
  <si>
    <t>Серебренникова С.И.</t>
  </si>
  <si>
    <t>Шульгина О.Б.</t>
  </si>
  <si>
    <t>Бутакова Н.А.</t>
  </si>
  <si>
    <t>Чилишева Н.А.</t>
  </si>
  <si>
    <t>Цельнер Е.И.</t>
  </si>
  <si>
    <t>Язикова И.А.</t>
  </si>
  <si>
    <t>Баранова Т.И.</t>
  </si>
  <si>
    <t>Пуничева Е.С.</t>
  </si>
  <si>
    <t>ФИО</t>
  </si>
  <si>
    <t>Должность</t>
  </si>
  <si>
    <t>учитель-логопед</t>
  </si>
  <si>
    <t>воспитатель</t>
  </si>
  <si>
    <t>инструктор ФИЗО</t>
  </si>
  <si>
    <t>№ пп</t>
  </si>
  <si>
    <t>Итого:</t>
  </si>
  <si>
    <t>Список работников на получение стимулирующих выплат</t>
  </si>
  <si>
    <t>таб №</t>
  </si>
  <si>
    <t>Большеглазова Е.В.</t>
  </si>
  <si>
    <t>Копылова Л.Г.</t>
  </si>
  <si>
    <t>Шайтарова В.Н.</t>
  </si>
  <si>
    <t>Никонова Л.А.</t>
  </si>
  <si>
    <t>пом.восп.</t>
  </si>
  <si>
    <t>сторож</t>
  </si>
  <si>
    <t>дворник</t>
  </si>
  <si>
    <t>Шарифулина Н.Н.</t>
  </si>
  <si>
    <t>муз.рук-ль</t>
  </si>
  <si>
    <t>за проведение ремонта к началу учебного года</t>
  </si>
  <si>
    <t>за качественную работу с родителями</t>
  </si>
  <si>
    <t>за работу с больничными листами</t>
  </si>
  <si>
    <t>за качественную подготовку к новому учебному году</t>
  </si>
  <si>
    <t>за подготовку документации к началу учебного года</t>
  </si>
  <si>
    <t>за подготовку к конкурсу по физическому воспитанию</t>
  </si>
  <si>
    <t>за работу с коллективным договором</t>
  </si>
  <si>
    <t xml:space="preserve">за подготовку праздника осени </t>
  </si>
  <si>
    <t>Одинаева Е.А.</t>
  </si>
  <si>
    <t>за расширение зоны обслуживания</t>
  </si>
  <si>
    <t>за ведение дополнительной документации</t>
  </si>
  <si>
    <t>за работу с ВТБ банком</t>
  </si>
  <si>
    <t>за ведение делопроизводства</t>
  </si>
  <si>
    <t>за оформление документации по охране труда</t>
  </si>
  <si>
    <t>за работу с документами по родительской оплате</t>
  </si>
  <si>
    <t>за разработку должностных инструкций</t>
  </si>
  <si>
    <t>за работу в профкоме</t>
  </si>
  <si>
    <t>за работу с ПФР</t>
  </si>
  <si>
    <t>Баликевич Н.А.</t>
  </si>
  <si>
    <t>опер.стир.маш.</t>
  </si>
  <si>
    <t>за работу в комиссии по НСОТ</t>
  </si>
  <si>
    <t>баллы</t>
  </si>
  <si>
    <t>__________________ Кошелева М.Б.</t>
  </si>
  <si>
    <t>Щеглова Т.М.</t>
  </si>
  <si>
    <t>Смирнова Л.В.</t>
  </si>
  <si>
    <t>Логинова О.К.</t>
  </si>
  <si>
    <t xml:space="preserve">Премиальный </t>
  </si>
  <si>
    <t>фонд</t>
  </si>
  <si>
    <t>в том числе</t>
  </si>
  <si>
    <t>Педагоги</t>
  </si>
  <si>
    <t>МОП</t>
  </si>
  <si>
    <t>Стаж</t>
  </si>
  <si>
    <t>Фонд для балов</t>
  </si>
  <si>
    <t>Цена бала</t>
  </si>
  <si>
    <t>Приложение № 1</t>
  </si>
  <si>
    <t>Приложение № 2</t>
  </si>
  <si>
    <t>!В таблице жирные цифры не трогать!</t>
  </si>
  <si>
    <t>Должно быть в ведомостях</t>
  </si>
  <si>
    <t>Итого</t>
  </si>
  <si>
    <t>Печатать только первый лист каждой таблицы</t>
  </si>
  <si>
    <t>кастелянша</t>
  </si>
  <si>
    <t>Сверить ИТОГО в таблицах с ИТОГО по группам работников в расчете балов</t>
  </si>
  <si>
    <t>Постоянные всего</t>
  </si>
  <si>
    <t>Всего</t>
  </si>
  <si>
    <t>Единовременные выплаты стимулирующего характера</t>
  </si>
  <si>
    <t>Дополн.работы</t>
  </si>
  <si>
    <t>Ввести общий премиальный фонд (зеленый шрифт)</t>
  </si>
  <si>
    <t>Внести значения единовременной стимулирующей выплаты конкретным работникам (или ноль)</t>
  </si>
  <si>
    <t>в таб.1 и таб.2</t>
  </si>
  <si>
    <t>Проставить Балы на основании индивид.ведомостей (Приказ)</t>
  </si>
  <si>
    <t>Проставить выплаты за стаж (Приказ)</t>
  </si>
  <si>
    <t>Фонд для постоянных стим.выплат</t>
  </si>
  <si>
    <t>стим.выплаты в конкретном денежном выражении</t>
  </si>
  <si>
    <t>Постоянные выплаты стимулирующего характера</t>
  </si>
  <si>
    <t xml:space="preserve"> за дополнительные работы</t>
  </si>
  <si>
    <t xml:space="preserve"> за стаж</t>
  </si>
  <si>
    <t>цена балла</t>
  </si>
  <si>
    <t>сумма за баллы</t>
  </si>
  <si>
    <t>Батура Т.Э.</t>
  </si>
  <si>
    <t>Хромова Е.В.</t>
  </si>
  <si>
    <t>Килессо Г.Н.</t>
  </si>
  <si>
    <t>Ермаков С.В.</t>
  </si>
  <si>
    <t>Алатарцева С.П.</t>
  </si>
  <si>
    <t>Бурашникова А.П.</t>
  </si>
  <si>
    <t>Пинизева Е.Д.</t>
  </si>
  <si>
    <t>Николенко С.С.</t>
  </si>
  <si>
    <t>Шульгин В.Д.</t>
  </si>
  <si>
    <t>Павленко Л.В.</t>
  </si>
  <si>
    <t>Мукимов Ш.М.</t>
  </si>
  <si>
    <t>Проценты</t>
  </si>
  <si>
    <t>педагоги</t>
  </si>
  <si>
    <t>Чистякова И.А.</t>
  </si>
  <si>
    <t>Козлова Л.В.</t>
  </si>
  <si>
    <t>педагог-психолог</t>
  </si>
  <si>
    <t>Турченко М.В.</t>
  </si>
  <si>
    <t>Чумаков А.И.</t>
  </si>
  <si>
    <t>Середкина А.С.</t>
  </si>
  <si>
    <t>спец. по кадрам</t>
  </si>
  <si>
    <t>Председатель комиссии по распределению</t>
  </si>
  <si>
    <t xml:space="preserve">Члены комиссии по распределению </t>
  </si>
  <si>
    <t>стимулирующей части фонда оплаты труда   ___________________ М.П. Копылова</t>
  </si>
  <si>
    <t>стимулирующей части фонда оплаты труда   _________________ О.А. Домашонкина</t>
  </si>
  <si>
    <t xml:space="preserve">   __________________        А.С. Старикова</t>
  </si>
  <si>
    <t xml:space="preserve">   __________________        А.С. Середкина</t>
  </si>
  <si>
    <t xml:space="preserve">   __________________        Е.А. Ванина</t>
  </si>
  <si>
    <t xml:space="preserve">   __________________        С.И. Серебренникова</t>
  </si>
  <si>
    <t xml:space="preserve">   __________________        В.Н. Шайтарова</t>
  </si>
  <si>
    <t xml:space="preserve">работников МБДОУ г.Иркутска </t>
  </si>
  <si>
    <t>детский сад № 116</t>
  </si>
  <si>
    <t>Мнение председателя профсоюзного комитета   ________________             Н.А. Бутакова</t>
  </si>
  <si>
    <t>Мнение членов профсоюзного комитета               _________________   Л.А. Никонова</t>
  </si>
  <si>
    <t>работников МБДОУ г.Иркутска                               ______________  И.А.  Чистякова</t>
  </si>
  <si>
    <t xml:space="preserve">   __________________        Е.И. Цельнер</t>
  </si>
  <si>
    <t xml:space="preserve">   __________________        Е.С. Пуничева</t>
  </si>
  <si>
    <t xml:space="preserve">Размер определяется пропорционально отработанному времени в условиях НСОТ за период </t>
  </si>
  <si>
    <t xml:space="preserve">выплаты (РК и процентная надбавка к заработной плате за </t>
  </si>
  <si>
    <t>Размер определяется пропорционально отработанному времени в условиях НСОТ за период</t>
  </si>
  <si>
    <t xml:space="preserve">   __________________        О.Б.Шульгина</t>
  </si>
  <si>
    <t xml:space="preserve">   __________________        Е.Д.Пинизева</t>
  </si>
  <si>
    <t>Кабаева Н.В.</t>
  </si>
  <si>
    <t>Стариков  И.В.</t>
  </si>
  <si>
    <t>Слотина Е.С.</t>
  </si>
  <si>
    <t xml:space="preserve"> </t>
  </si>
  <si>
    <t>Суханова З.В.</t>
  </si>
  <si>
    <t>Леонова Т.А.</t>
  </si>
  <si>
    <t>(!!!цифры такого цвета - это формулы: не трогать, не править!!!)</t>
  </si>
  <si>
    <t>*</t>
  </si>
  <si>
    <t>Проверить соотношение процентов между педагогами и МОП - поменять при необходимости</t>
  </si>
  <si>
    <t>проверка всегда только =100</t>
  </si>
  <si>
    <t>Баянова Н.А.</t>
  </si>
  <si>
    <t>Ялалетдинова В.И.</t>
  </si>
  <si>
    <t xml:space="preserve">   __________________        Е.С. Слотина</t>
  </si>
  <si>
    <t>Колган А.А.</t>
  </si>
  <si>
    <t>Помазкина И.В.</t>
  </si>
  <si>
    <t>Бескрылая Е.А.</t>
  </si>
  <si>
    <t>стимулирующей части фонда оплаты труда  _________________    О.А. Домашонкина</t>
  </si>
  <si>
    <t>Батуева А.М.</t>
  </si>
  <si>
    <t>Прусова Г.Г.</t>
  </si>
  <si>
    <t>стаж работы в южных районах Иркутской области).</t>
  </si>
  <si>
    <t>Уварова Е.А.</t>
  </si>
  <si>
    <t>Тюменцева Т.И.</t>
  </si>
  <si>
    <t>контр. управляющий</t>
  </si>
  <si>
    <t>Вилесова М.А.</t>
  </si>
  <si>
    <t>Лаврикова Н.П.</t>
  </si>
  <si>
    <t>Третьякова Е.С.</t>
  </si>
  <si>
    <t>Кузнецова В .Н.</t>
  </si>
  <si>
    <t>Булавкин В.Ю.</t>
  </si>
  <si>
    <t>делопроизводитель</t>
  </si>
  <si>
    <t>Горбунова Д.К.</t>
  </si>
  <si>
    <t>Пашинская П.Н.</t>
  </si>
  <si>
    <t>Большов С.Б.</t>
  </si>
  <si>
    <t>Земцов Д.И.</t>
  </si>
  <si>
    <t>Будников Н.И.</t>
  </si>
  <si>
    <t>Киселева А.И.</t>
  </si>
  <si>
    <t>Вдовиченко И.И.</t>
  </si>
  <si>
    <t>Галкина Л.Г.</t>
  </si>
  <si>
    <t>Шомансурова Ф.С.</t>
  </si>
  <si>
    <t>уборщик сл.пом.</t>
  </si>
  <si>
    <t>Сурков В.С.</t>
  </si>
  <si>
    <t>Цай Ю.А.</t>
  </si>
  <si>
    <t>Штыкина Н.Н.</t>
  </si>
  <si>
    <t>Дубоделова А.Г.</t>
  </si>
  <si>
    <t>Шкель О.А</t>
  </si>
  <si>
    <t>Седых А.Г.</t>
  </si>
  <si>
    <t>рабоч.по компл.обсл.зд.</t>
  </si>
  <si>
    <t>за декабрь 2018 г.</t>
  </si>
  <si>
    <t xml:space="preserve"> с 01 ноября  2018 года по 30 ноября  2018 года, включая компенсационные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</si>
</sst>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р_."/>
  </numFmts>
  <fonts count="28" x14ac:knownFonts="1"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b/>
      <sz val="10"/>
      <color indexed="8"/>
      <name val="Arial Cyr"/>
      <charset val="204"/>
    </font>
    <font>
      <sz val="10"/>
      <color indexed="8"/>
      <name val="Arial Cyr"/>
      <charset val="204"/>
    </font>
    <font>
      <b/>
      <u/>
      <sz val="10"/>
      <name val="Arial Cyr"/>
      <charset val="204"/>
    </font>
    <font>
      <b/>
      <sz val="10"/>
      <color rgb="FFFF0000"/>
      <name val="Arial Cyr"/>
      <charset val="204"/>
    </font>
    <font>
      <sz val="10"/>
      <color rgb="FFFF0000"/>
      <name val="Arial Cyr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rgb="FF00B050"/>
      <name val="Arial Cyr"/>
      <charset val="204"/>
    </font>
    <font>
      <b/>
      <sz val="10"/>
      <color theme="3" tint="0.39997558519241921"/>
      <name val="Arial Cyr"/>
      <charset val="204"/>
    </font>
    <font>
      <i/>
      <sz val="10"/>
      <name val="Arial Cyr"/>
      <charset val="204"/>
    </font>
    <font>
      <b/>
      <i/>
      <sz val="10"/>
      <color theme="3" tint="0.39997558519241921"/>
      <name val="Arial Cyr"/>
      <charset val="204"/>
    </font>
    <font>
      <u/>
      <sz val="10"/>
      <name val="Arial Cyr"/>
      <charset val="204"/>
    </font>
    <font>
      <i/>
      <sz val="10"/>
      <color rgb="FFFF0000"/>
      <name val="Arial Cyr"/>
      <charset val="204"/>
    </font>
    <font>
      <b/>
      <i/>
      <sz val="10"/>
      <name val="Arial Cyr"/>
      <charset val="204"/>
    </font>
    <font>
      <sz val="12"/>
      <name val="Arial Cyr"/>
      <charset val="204"/>
    </font>
    <font>
      <b/>
      <sz val="12"/>
      <name val="Arial Cyr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u/>
      <sz val="12"/>
      <name val="Arial"/>
      <family val="2"/>
      <charset val="204"/>
    </font>
    <font>
      <b/>
      <sz val="12"/>
      <color indexed="8"/>
      <name val="Arial"/>
      <family val="2"/>
      <charset val="204"/>
    </font>
    <font>
      <b/>
      <sz val="14"/>
      <color theme="3" tint="0.39997558519241921"/>
      <name val="Arial Cyr"/>
      <charset val="204"/>
    </font>
    <font>
      <sz val="9"/>
      <name val="Arial Cyr"/>
      <charset val="204"/>
    </font>
    <font>
      <sz val="11"/>
      <name val="Arial Cyr"/>
      <charset val="204"/>
    </font>
    <font>
      <b/>
      <u/>
      <sz val="11"/>
      <name val="Arial Cyr"/>
      <charset val="204"/>
    </font>
    <font>
      <u/>
      <sz val="11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10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1" fontId="0" fillId="0" borderId="0" xfId="0" applyNumberFormat="1" applyProtection="1">
      <protection locked="0"/>
    </xf>
    <xf numFmtId="0" fontId="2" fillId="0" borderId="0" xfId="0" applyFont="1"/>
    <xf numFmtId="0" fontId="3" fillId="0" borderId="0" xfId="0" applyFont="1"/>
    <xf numFmtId="0" fontId="0" fillId="0" borderId="0" xfId="0" applyAlignment="1">
      <alignment wrapText="1"/>
    </xf>
    <xf numFmtId="1" fontId="0" fillId="0" borderId="3" xfId="0" applyNumberFormat="1" applyBorder="1" applyAlignment="1" applyProtection="1">
      <alignment horizontal="center"/>
      <protection locked="0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0" fillId="0" borderId="0" xfId="0" applyBorder="1"/>
    <xf numFmtId="0" fontId="0" fillId="0" borderId="1" xfId="0" applyBorder="1" applyAlignment="1">
      <alignment horizontal="left" vertical="center" wrapText="1"/>
    </xf>
    <xf numFmtId="1" fontId="0" fillId="0" borderId="0" xfId="0" applyNumberFormat="1" applyAlignment="1" applyProtection="1">
      <alignment horizontal="center"/>
      <protection locked="0"/>
    </xf>
    <xf numFmtId="1" fontId="4" fillId="0" borderId="0" xfId="0" applyNumberFormat="1" applyFont="1" applyProtection="1">
      <protection locked="0"/>
    </xf>
    <xf numFmtId="0" fontId="4" fillId="0" borderId="0" xfId="0" applyFont="1"/>
    <xf numFmtId="0" fontId="4" fillId="0" borderId="0" xfId="0" applyFont="1" applyAlignment="1">
      <alignment horizontal="center"/>
    </xf>
    <xf numFmtId="164" fontId="0" fillId="0" borderId="0" xfId="0" applyNumberFormat="1" applyAlignment="1">
      <alignment horizontal="right"/>
    </xf>
    <xf numFmtId="164" fontId="2" fillId="0" borderId="0" xfId="0" applyNumberFormat="1" applyFont="1"/>
    <xf numFmtId="0" fontId="0" fillId="0" borderId="26" xfId="0" applyBorder="1" applyAlignment="1">
      <alignment horizontal="right"/>
    </xf>
    <xf numFmtId="0" fontId="0" fillId="0" borderId="11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13" xfId="0" applyBorder="1"/>
    <xf numFmtId="0" fontId="0" fillId="0" borderId="9" xfId="0" applyBorder="1" applyAlignment="1">
      <alignment horizontal="right"/>
    </xf>
    <xf numFmtId="0" fontId="6" fillId="0" borderId="9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4" fontId="6" fillId="0" borderId="0" xfId="0" applyNumberFormat="1" applyFont="1" applyBorder="1" applyAlignment="1">
      <alignment horizontal="right"/>
    </xf>
    <xf numFmtId="164" fontId="6" fillId="0" borderId="0" xfId="0" applyNumberFormat="1" applyFont="1" applyBorder="1" applyAlignment="1">
      <alignment horizontal="right"/>
    </xf>
    <xf numFmtId="0" fontId="6" fillId="0" borderId="5" xfId="0" applyFont="1" applyBorder="1" applyAlignment="1">
      <alignment horizontal="right"/>
    </xf>
    <xf numFmtId="4" fontId="6" fillId="0" borderId="0" xfId="0" applyNumberFormat="1" applyFont="1"/>
    <xf numFmtId="0" fontId="0" fillId="0" borderId="0" xfId="0" applyFill="1" applyAlignment="1">
      <alignment horizontal="right"/>
    </xf>
    <xf numFmtId="4" fontId="6" fillId="0" borderId="15" xfId="0" applyNumberFormat="1" applyFont="1" applyBorder="1" applyAlignment="1">
      <alignment horizontal="center"/>
    </xf>
    <xf numFmtId="164" fontId="2" fillId="0" borderId="3" xfId="0" applyNumberFormat="1" applyFont="1" applyBorder="1"/>
    <xf numFmtId="0" fontId="8" fillId="0" borderId="37" xfId="0" applyFont="1" applyBorder="1" applyAlignment="1">
      <alignment horizontal="center" vertical="center" wrapText="1"/>
    </xf>
    <xf numFmtId="164" fontId="10" fillId="0" borderId="5" xfId="0" applyNumberFormat="1" applyFont="1" applyBorder="1"/>
    <xf numFmtId="0" fontId="10" fillId="0" borderId="52" xfId="0" applyFont="1" applyBorder="1"/>
    <xf numFmtId="0" fontId="0" fillId="0" borderId="52" xfId="0" applyBorder="1" applyAlignment="1">
      <alignment horizontal="center"/>
    </xf>
    <xf numFmtId="0" fontId="0" fillId="0" borderId="52" xfId="0" applyBorder="1"/>
    <xf numFmtId="0" fontId="0" fillId="0" borderId="47" xfId="0" applyBorder="1"/>
    <xf numFmtId="0" fontId="0" fillId="0" borderId="47" xfId="0" applyBorder="1" applyAlignment="1">
      <alignment horizontal="center"/>
    </xf>
    <xf numFmtId="0" fontId="0" fillId="0" borderId="51" xfId="0" applyBorder="1"/>
    <xf numFmtId="0" fontId="0" fillId="0" borderId="51" xfId="0" applyBorder="1" applyAlignment="1">
      <alignment horizontal="center"/>
    </xf>
    <xf numFmtId="0" fontId="0" fillId="0" borderId="8" xfId="0" applyBorder="1" applyAlignment="1">
      <alignment horizontal="center"/>
    </xf>
    <xf numFmtId="164" fontId="11" fillId="0" borderId="2" xfId="0" applyNumberFormat="1" applyFont="1" applyBorder="1"/>
    <xf numFmtId="164" fontId="11" fillId="0" borderId="30" xfId="0" applyNumberFormat="1" applyFont="1" applyBorder="1"/>
    <xf numFmtId="164" fontId="11" fillId="0" borderId="31" xfId="0" applyNumberFormat="1" applyFont="1" applyBorder="1"/>
    <xf numFmtId="164" fontId="11" fillId="0" borderId="5" xfId="0" applyNumberFormat="1" applyFont="1" applyBorder="1"/>
    <xf numFmtId="0" fontId="2" fillId="0" borderId="9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30" xfId="0" applyFont="1" applyBorder="1" applyAlignment="1">
      <alignment horizontal="right"/>
    </xf>
    <xf numFmtId="1" fontId="12" fillId="0" borderId="9" xfId="0" applyNumberFormat="1" applyFont="1" applyBorder="1" applyAlignment="1" applyProtection="1">
      <alignment horizontal="right"/>
      <protection locked="0"/>
    </xf>
    <xf numFmtId="4" fontId="13" fillId="0" borderId="7" xfId="0" applyNumberFormat="1" applyFont="1" applyBorder="1"/>
    <xf numFmtId="0" fontId="7" fillId="0" borderId="0" xfId="0" applyFont="1" applyAlignment="1">
      <alignment horizontal="left" vertical="center"/>
    </xf>
    <xf numFmtId="164" fontId="2" fillId="0" borderId="51" xfId="0" applyNumberFormat="1" applyFont="1" applyBorder="1"/>
    <xf numFmtId="164" fontId="0" fillId="0" borderId="7" xfId="0" applyNumberFormat="1" applyFont="1" applyBorder="1" applyAlignment="1">
      <alignment horizontal="right"/>
    </xf>
    <xf numFmtId="0" fontId="8" fillId="0" borderId="41" xfId="0" applyFont="1" applyFill="1" applyBorder="1" applyAlignment="1">
      <alignment horizontal="center" vertical="center" wrapText="1"/>
    </xf>
    <xf numFmtId="0" fontId="9" fillId="0" borderId="54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36" xfId="0" applyFont="1" applyFill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5" fillId="0" borderId="0" xfId="0" applyFont="1"/>
    <xf numFmtId="0" fontId="14" fillId="0" borderId="0" xfId="0" applyFont="1"/>
    <xf numFmtId="0" fontId="5" fillId="0" borderId="0" xfId="0" applyFont="1" applyAlignment="1">
      <alignment horizontal="center"/>
    </xf>
    <xf numFmtId="164" fontId="3" fillId="0" borderId="0" xfId="0" applyNumberFormat="1" applyFont="1"/>
    <xf numFmtId="1" fontId="0" fillId="0" borderId="0" xfId="0" applyNumberFormat="1"/>
    <xf numFmtId="1" fontId="0" fillId="0" borderId="4" xfId="0" applyNumberFormat="1" applyBorder="1" applyAlignment="1" applyProtection="1">
      <alignment horizontal="center"/>
      <protection locked="0"/>
    </xf>
    <xf numFmtId="1" fontId="0" fillId="0" borderId="56" xfId="0" applyNumberFormat="1" applyBorder="1" applyAlignment="1" applyProtection="1">
      <alignment horizontal="center"/>
      <protection locked="0"/>
    </xf>
    <xf numFmtId="1" fontId="0" fillId="0" borderId="10" xfId="0" applyNumberFormat="1" applyBorder="1" applyAlignment="1" applyProtection="1">
      <alignment horizontal="center"/>
      <protection locked="0"/>
    </xf>
    <xf numFmtId="1" fontId="10" fillId="0" borderId="1" xfId="0" applyNumberFormat="1" applyFont="1" applyBorder="1" applyProtection="1">
      <protection locked="0"/>
    </xf>
    <xf numFmtId="1" fontId="0" fillId="0" borderId="1" xfId="0" applyNumberFormat="1" applyBorder="1" applyAlignment="1" applyProtection="1">
      <alignment horizontal="right"/>
      <protection locked="0"/>
    </xf>
    <xf numFmtId="1" fontId="0" fillId="0" borderId="1" xfId="0" applyNumberFormat="1" applyBorder="1" applyProtection="1">
      <protection locked="0"/>
    </xf>
    <xf numFmtId="0" fontId="0" fillId="2" borderId="47" xfId="0" applyFill="1" applyBorder="1"/>
    <xf numFmtId="0" fontId="0" fillId="2" borderId="47" xfId="0" applyFill="1" applyBorder="1" applyAlignment="1">
      <alignment horizontal="center"/>
    </xf>
    <xf numFmtId="0" fontId="4" fillId="2" borderId="17" xfId="0" applyFont="1" applyFill="1" applyBorder="1"/>
    <xf numFmtId="0" fontId="7" fillId="2" borderId="2" xfId="0" applyFont="1" applyFill="1" applyBorder="1" applyAlignment="1">
      <alignment horizontal="center"/>
    </xf>
    <xf numFmtId="0" fontId="7" fillId="2" borderId="57" xfId="0" applyFont="1" applyFill="1" applyBorder="1" applyAlignment="1">
      <alignment horizontal="center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2" borderId="48" xfId="0" applyFill="1" applyBorder="1"/>
    <xf numFmtId="0" fontId="8" fillId="2" borderId="16" xfId="0" applyFont="1" applyFill="1" applyBorder="1"/>
    <xf numFmtId="0" fontId="0" fillId="2" borderId="47" xfId="0" applyFont="1" applyFill="1" applyBorder="1" applyAlignment="1">
      <alignment horizontal="center"/>
    </xf>
    <xf numFmtId="164" fontId="0" fillId="2" borderId="7" xfId="0" applyNumberFormat="1" applyFont="1" applyFill="1" applyBorder="1" applyAlignment="1">
      <alignment horizontal="right"/>
    </xf>
    <xf numFmtId="164" fontId="0" fillId="2" borderId="6" xfId="0" applyNumberFormat="1" applyFont="1" applyFill="1" applyBorder="1"/>
    <xf numFmtId="164" fontId="0" fillId="2" borderId="46" xfId="0" applyNumberFormat="1" applyFont="1" applyFill="1" applyBorder="1"/>
    <xf numFmtId="2" fontId="2" fillId="2" borderId="1" xfId="0" applyNumberFormat="1" applyFont="1" applyFill="1" applyBorder="1" applyAlignment="1">
      <alignment horizontal="center"/>
    </xf>
    <xf numFmtId="164" fontId="2" fillId="2" borderId="23" xfId="0" applyNumberFormat="1" applyFont="1" applyFill="1" applyBorder="1" applyAlignment="1">
      <alignment horizontal="right"/>
    </xf>
    <xf numFmtId="164" fontId="2" fillId="2" borderId="51" xfId="0" applyNumberFormat="1" applyFont="1" applyFill="1" applyBorder="1"/>
    <xf numFmtId="164" fontId="2" fillId="2" borderId="3" xfId="0" applyNumberFormat="1" applyFont="1" applyFill="1" applyBorder="1"/>
    <xf numFmtId="1" fontId="3" fillId="0" borderId="0" xfId="0" applyNumberFormat="1" applyFont="1"/>
    <xf numFmtId="1" fontId="0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2" borderId="11" xfId="0" applyFill="1" applyBorder="1"/>
    <xf numFmtId="0" fontId="0" fillId="2" borderId="58" xfId="0" applyFill="1" applyBorder="1"/>
    <xf numFmtId="0" fontId="0" fillId="3" borderId="21" xfId="0" applyFont="1" applyFill="1" applyBorder="1"/>
    <xf numFmtId="0" fontId="17" fillId="0" borderId="0" xfId="0" applyFont="1"/>
    <xf numFmtId="0" fontId="18" fillId="0" borderId="0" xfId="0" applyFont="1"/>
    <xf numFmtId="0" fontId="18" fillId="0" borderId="0" xfId="0" applyFont="1" applyAlignment="1">
      <alignment horizontal="left"/>
    </xf>
    <xf numFmtId="0" fontId="18" fillId="0" borderId="0" xfId="0" applyFont="1" applyAlignment="1">
      <alignment horizontal="right"/>
    </xf>
    <xf numFmtId="0" fontId="17" fillId="0" borderId="0" xfId="0" applyFont="1" applyAlignment="1">
      <alignment horizontal="center"/>
    </xf>
    <xf numFmtId="0" fontId="18" fillId="0" borderId="0" xfId="0" applyFont="1" applyAlignment="1"/>
    <xf numFmtId="0" fontId="17" fillId="0" borderId="0" xfId="0" applyFont="1" applyAlignment="1"/>
    <xf numFmtId="0" fontId="17" fillId="0" borderId="0" xfId="0" applyFont="1" applyAlignment="1">
      <alignment horizontal="right"/>
    </xf>
    <xf numFmtId="0" fontId="17" fillId="0" borderId="0" xfId="0" applyFont="1" applyFill="1" applyAlignment="1">
      <alignment horizontal="right"/>
    </xf>
    <xf numFmtId="0" fontId="18" fillId="0" borderId="0" xfId="0" applyFont="1" applyFill="1"/>
    <xf numFmtId="0" fontId="18" fillId="0" borderId="0" xfId="0" applyFont="1" applyFill="1" applyAlignment="1">
      <alignment horizontal="right"/>
    </xf>
    <xf numFmtId="0" fontId="18" fillId="0" borderId="0" xfId="0" applyFont="1" applyBorder="1"/>
    <xf numFmtId="0" fontId="18" fillId="0" borderId="0" xfId="0" applyFont="1" applyAlignment="1">
      <alignment horizontal="center"/>
    </xf>
    <xf numFmtId="1" fontId="17" fillId="0" borderId="0" xfId="0" applyNumberFormat="1" applyFont="1" applyProtection="1">
      <protection locked="0"/>
    </xf>
    <xf numFmtId="164" fontId="18" fillId="0" borderId="0" xfId="0" applyNumberFormat="1" applyFont="1"/>
    <xf numFmtId="1" fontId="19" fillId="0" borderId="0" xfId="0" applyNumberFormat="1" applyFont="1" applyProtection="1">
      <protection locked="0"/>
    </xf>
    <xf numFmtId="0" fontId="19" fillId="0" borderId="0" xfId="0" applyFont="1"/>
    <xf numFmtId="1" fontId="19" fillId="0" borderId="0" xfId="0" applyNumberFormat="1" applyFont="1"/>
    <xf numFmtId="164" fontId="19" fillId="0" borderId="0" xfId="0" applyNumberFormat="1" applyFont="1" applyAlignment="1">
      <alignment horizontal="center"/>
    </xf>
    <xf numFmtId="1" fontId="19" fillId="0" borderId="0" xfId="0" applyNumberFormat="1" applyFont="1" applyFill="1"/>
    <xf numFmtId="2" fontId="19" fillId="0" borderId="0" xfId="0" applyNumberFormat="1" applyFont="1" applyFill="1"/>
    <xf numFmtId="164" fontId="19" fillId="0" borderId="0" xfId="0" applyNumberFormat="1" applyFont="1"/>
    <xf numFmtId="164" fontId="20" fillId="0" borderId="0" xfId="0" applyNumberFormat="1" applyFont="1" applyAlignment="1">
      <alignment horizontal="center"/>
    </xf>
    <xf numFmtId="0" fontId="20" fillId="0" borderId="0" xfId="0" applyFont="1" applyAlignment="1">
      <alignment horizontal="right"/>
    </xf>
    <xf numFmtId="1" fontId="19" fillId="0" borderId="0" xfId="0" applyNumberFormat="1" applyFont="1" applyAlignment="1" applyProtection="1">
      <alignment horizontal="center"/>
      <protection locked="0"/>
    </xf>
    <xf numFmtId="0" fontId="21" fillId="0" borderId="0" xfId="0" applyFont="1" applyBorder="1"/>
    <xf numFmtId="0" fontId="19" fillId="0" borderId="0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 applyFill="1" applyBorder="1" applyAlignment="1">
      <alignment horizontal="right"/>
    </xf>
    <xf numFmtId="0" fontId="19" fillId="0" borderId="0" xfId="0" applyFont="1" applyFill="1" applyAlignment="1">
      <alignment horizontal="right"/>
    </xf>
    <xf numFmtId="0" fontId="20" fillId="0" borderId="0" xfId="0" applyFont="1" applyBorder="1" applyAlignment="1">
      <alignment horizontal="center"/>
    </xf>
    <xf numFmtId="1" fontId="19" fillId="0" borderId="0" xfId="0" applyNumberFormat="1" applyFont="1" applyBorder="1" applyAlignment="1" applyProtection="1">
      <alignment horizontal="center"/>
      <protection locked="0"/>
    </xf>
    <xf numFmtId="1" fontId="19" fillId="0" borderId="0" xfId="0" applyNumberFormat="1" applyFont="1" applyBorder="1" applyProtection="1">
      <protection locked="0"/>
    </xf>
    <xf numFmtId="0" fontId="20" fillId="0" borderId="0" xfId="0" applyFont="1" applyAlignment="1">
      <alignment horizontal="center"/>
    </xf>
    <xf numFmtId="0" fontId="20" fillId="0" borderId="36" xfId="0" applyFont="1" applyFill="1" applyBorder="1" applyAlignment="1">
      <alignment horizontal="center" vertical="center" wrapText="1"/>
    </xf>
    <xf numFmtId="0" fontId="19" fillId="0" borderId="41" xfId="0" applyFont="1" applyFill="1" applyBorder="1" applyAlignment="1">
      <alignment horizontal="center" vertical="center" wrapText="1"/>
    </xf>
    <xf numFmtId="1" fontId="19" fillId="0" borderId="3" xfId="0" applyNumberFormat="1" applyFont="1" applyBorder="1" applyAlignment="1" applyProtection="1">
      <alignment horizontal="center" vertical="center"/>
      <protection locked="0"/>
    </xf>
    <xf numFmtId="1" fontId="19" fillId="0" borderId="6" xfId="0" applyNumberFormat="1" applyFont="1" applyBorder="1" applyAlignment="1" applyProtection="1">
      <alignment horizontal="center" vertical="center"/>
      <protection locked="0"/>
    </xf>
    <xf numFmtId="0" fontId="19" fillId="0" borderId="1" xfId="0" applyFont="1" applyFill="1" applyBorder="1" applyAlignment="1">
      <alignment vertical="center"/>
    </xf>
    <xf numFmtId="164" fontId="19" fillId="0" borderId="6" xfId="0" applyNumberFormat="1" applyFont="1" applyFill="1" applyBorder="1" applyAlignment="1">
      <alignment horizontal="right" vertical="center"/>
    </xf>
    <xf numFmtId="164" fontId="19" fillId="0" borderId="46" xfId="0" applyNumberFormat="1" applyFont="1" applyFill="1" applyBorder="1" applyAlignment="1">
      <alignment horizontal="right" vertical="center"/>
    </xf>
    <xf numFmtId="164" fontId="19" fillId="0" borderId="46" xfId="0" applyNumberFormat="1" applyFont="1" applyBorder="1" applyAlignment="1">
      <alignment horizontal="right" vertical="center"/>
    </xf>
    <xf numFmtId="164" fontId="20" fillId="0" borderId="3" xfId="0" applyNumberFormat="1" applyFont="1" applyBorder="1" applyAlignment="1">
      <alignment horizontal="right" vertical="center"/>
    </xf>
    <xf numFmtId="0" fontId="19" fillId="0" borderId="16" xfId="0" applyFont="1" applyFill="1" applyBorder="1" applyAlignment="1">
      <alignment vertical="center"/>
    </xf>
    <xf numFmtId="1" fontId="22" fillId="0" borderId="5" xfId="0" applyNumberFormat="1" applyFont="1" applyBorder="1" applyAlignment="1" applyProtection="1">
      <alignment horizontal="center"/>
      <protection locked="0"/>
    </xf>
    <xf numFmtId="1" fontId="22" fillId="0" borderId="15" xfId="0" applyNumberFormat="1" applyFont="1" applyBorder="1" applyProtection="1">
      <protection locked="0"/>
    </xf>
    <xf numFmtId="164" fontId="22" fillId="0" borderId="24" xfId="0" applyNumberFormat="1" applyFont="1" applyBorder="1" applyAlignment="1">
      <alignment horizontal="right" vertical="center"/>
    </xf>
    <xf numFmtId="164" fontId="20" fillId="0" borderId="9" xfId="0" applyNumberFormat="1" applyFont="1" applyBorder="1" applyAlignment="1">
      <alignment horizontal="right" vertical="center"/>
    </xf>
    <xf numFmtId="164" fontId="22" fillId="0" borderId="40" xfId="0" applyNumberFormat="1" applyFont="1" applyBorder="1" applyAlignment="1">
      <alignment horizontal="right" vertical="center"/>
    </xf>
    <xf numFmtId="164" fontId="22" fillId="0" borderId="5" xfId="0" applyNumberFormat="1" applyFont="1" applyBorder="1" applyAlignment="1">
      <alignment horizontal="right" vertical="center"/>
    </xf>
    <xf numFmtId="0" fontId="0" fillId="0" borderId="0" xfId="0" applyBorder="1" applyAlignment="1">
      <alignment horizontal="left" vertical="center"/>
    </xf>
    <xf numFmtId="164" fontId="0" fillId="0" borderId="0" xfId="0" applyNumberFormat="1" applyFont="1" applyBorder="1" applyAlignment="1">
      <alignment horizontal="right" vertical="center"/>
    </xf>
    <xf numFmtId="164" fontId="2" fillId="0" borderId="0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left" vertical="center"/>
    </xf>
    <xf numFmtId="0" fontId="19" fillId="0" borderId="39" xfId="0" applyFont="1" applyFill="1" applyBorder="1" applyAlignment="1">
      <alignment horizontal="center" vertical="center" wrapText="1"/>
    </xf>
    <xf numFmtId="1" fontId="19" fillId="0" borderId="21" xfId="0" applyNumberFormat="1" applyFont="1" applyFill="1" applyBorder="1" applyAlignment="1">
      <alignment horizontal="center"/>
    </xf>
    <xf numFmtId="164" fontId="11" fillId="0" borderId="15" xfId="0" applyNumberFormat="1" applyFont="1" applyFill="1" applyBorder="1" applyAlignment="1">
      <alignment horizontal="right"/>
    </xf>
    <xf numFmtId="164" fontId="11" fillId="0" borderId="24" xfId="0" applyNumberFormat="1" applyFont="1" applyFill="1" applyBorder="1" applyAlignment="1">
      <alignment horizontal="right"/>
    </xf>
    <xf numFmtId="164" fontId="11" fillId="0" borderId="22" xfId="0" applyNumberFormat="1" applyFont="1" applyBorder="1" applyAlignment="1">
      <alignment horizontal="right"/>
    </xf>
    <xf numFmtId="164" fontId="11" fillId="0" borderId="32" xfId="0" applyNumberFormat="1" applyFont="1" applyBorder="1" applyAlignment="1">
      <alignment horizontal="right"/>
    </xf>
    <xf numFmtId="164" fontId="11" fillId="0" borderId="33" xfId="0" applyNumberFormat="1" applyFont="1" applyBorder="1" applyAlignment="1">
      <alignment horizontal="right"/>
    </xf>
    <xf numFmtId="164" fontId="11" fillId="0" borderId="34" xfId="0" applyNumberFormat="1" applyFont="1" applyBorder="1" applyAlignment="1">
      <alignment horizontal="right"/>
    </xf>
    <xf numFmtId="164" fontId="11" fillId="0" borderId="36" xfId="0" applyNumberFormat="1" applyFont="1" applyBorder="1" applyAlignment="1">
      <alignment horizontal="right"/>
    </xf>
    <xf numFmtId="164" fontId="11" fillId="0" borderId="38" xfId="0" applyNumberFormat="1" applyFont="1" applyBorder="1" applyAlignment="1">
      <alignment horizontal="right"/>
    </xf>
    <xf numFmtId="164" fontId="13" fillId="0" borderId="20" xfId="0" applyNumberFormat="1" applyFont="1" applyBorder="1" applyAlignment="1">
      <alignment horizontal="right"/>
    </xf>
    <xf numFmtId="164" fontId="11" fillId="0" borderId="18" xfId="0" applyNumberFormat="1" applyFont="1" applyBorder="1" applyAlignment="1">
      <alignment horizontal="right"/>
    </xf>
    <xf numFmtId="164" fontId="11" fillId="0" borderId="25" xfId="0" applyNumberFormat="1" applyFont="1" applyBorder="1" applyAlignment="1">
      <alignment horizontal="right"/>
    </xf>
    <xf numFmtId="0" fontId="11" fillId="0" borderId="52" xfId="0" applyFont="1" applyBorder="1"/>
    <xf numFmtId="1" fontId="23" fillId="0" borderId="1" xfId="0" applyNumberFormat="1" applyFont="1" applyBorder="1" applyAlignment="1" applyProtection="1">
      <alignment horizontal="right"/>
      <protection locked="0"/>
    </xf>
    <xf numFmtId="0" fontId="16" fillId="0" borderId="30" xfId="0" applyFont="1" applyBorder="1" applyAlignment="1">
      <alignment horizontal="center"/>
    </xf>
    <xf numFmtId="0" fontId="15" fillId="0" borderId="54" xfId="0" applyFont="1" applyFill="1" applyBorder="1" applyAlignment="1">
      <alignment horizontal="left"/>
    </xf>
    <xf numFmtId="0" fontId="0" fillId="0" borderId="16" xfId="0" applyFont="1" applyFill="1" applyBorder="1"/>
    <xf numFmtId="0" fontId="0" fillId="0" borderId="47" xfId="0" applyFont="1" applyFill="1" applyBorder="1" applyAlignment="1">
      <alignment horizontal="center"/>
    </xf>
    <xf numFmtId="164" fontId="0" fillId="0" borderId="3" xfId="0" applyNumberFormat="1" applyFont="1" applyFill="1" applyBorder="1" applyAlignment="1">
      <alignment horizontal="right"/>
    </xf>
    <xf numFmtId="164" fontId="0" fillId="0" borderId="6" xfId="0" applyNumberFormat="1" applyFont="1" applyFill="1" applyBorder="1"/>
    <xf numFmtId="164" fontId="0" fillId="0" borderId="46" xfId="0" applyNumberFormat="1" applyFont="1" applyFill="1" applyBorder="1"/>
    <xf numFmtId="0" fontId="0" fillId="0" borderId="16" xfId="0" applyFill="1" applyBorder="1"/>
    <xf numFmtId="0" fontId="0" fillId="0" borderId="17" xfId="0" applyFont="1" applyFill="1" applyBorder="1" applyAlignment="1">
      <alignment horizontal="center"/>
    </xf>
    <xf numFmtId="164" fontId="0" fillId="0" borderId="17" xfId="0" applyNumberFormat="1" applyFont="1" applyFill="1" applyBorder="1" applyAlignment="1">
      <alignment horizontal="right"/>
    </xf>
    <xf numFmtId="164" fontId="0" fillId="0" borderId="17" xfId="0" applyNumberFormat="1" applyFont="1" applyFill="1" applyBorder="1"/>
    <xf numFmtId="0" fontId="0" fillId="0" borderId="0" xfId="0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right"/>
    </xf>
    <xf numFmtId="164" fontId="0" fillId="0" borderId="22" xfId="0" applyNumberFormat="1" applyFont="1" applyFill="1" applyBorder="1"/>
    <xf numFmtId="164" fontId="0" fillId="0" borderId="60" xfId="0" applyNumberFormat="1" applyFont="1" applyFill="1" applyBorder="1"/>
    <xf numFmtId="1" fontId="19" fillId="0" borderId="12" xfId="0" applyNumberFormat="1" applyFont="1" applyFill="1" applyBorder="1" applyAlignment="1">
      <alignment horizontal="center"/>
    </xf>
    <xf numFmtId="164" fontId="19" fillId="0" borderId="3" xfId="0" applyNumberFormat="1" applyFont="1" applyFill="1" applyBorder="1" applyAlignment="1">
      <alignment horizontal="right" vertical="center"/>
    </xf>
    <xf numFmtId="2" fontId="20" fillId="0" borderId="1" xfId="0" applyNumberFormat="1" applyFont="1" applyFill="1" applyBorder="1" applyAlignment="1">
      <alignment horizontal="center" vertical="center"/>
    </xf>
    <xf numFmtId="164" fontId="20" fillId="0" borderId="16" xfId="0" applyNumberFormat="1" applyFont="1" applyFill="1" applyBorder="1" applyAlignment="1">
      <alignment horizontal="right" vertical="center"/>
    </xf>
    <xf numFmtId="164" fontId="20" fillId="0" borderId="4" xfId="0" applyNumberFormat="1" applyFont="1" applyFill="1" applyBorder="1" applyAlignment="1">
      <alignment horizontal="right" vertical="center"/>
    </xf>
    <xf numFmtId="164" fontId="20" fillId="0" borderId="3" xfId="0" applyNumberFormat="1" applyFont="1" applyFill="1" applyBorder="1" applyAlignment="1">
      <alignment horizontal="right" vertical="center"/>
    </xf>
    <xf numFmtId="164" fontId="19" fillId="0" borderId="3" xfId="0" applyNumberFormat="1" applyFont="1" applyFill="1" applyBorder="1" applyAlignment="1">
      <alignment horizontal="right"/>
    </xf>
    <xf numFmtId="1" fontId="3" fillId="0" borderId="62" xfId="0" applyNumberFormat="1" applyFont="1" applyBorder="1" applyProtection="1">
      <protection locked="0"/>
    </xf>
    <xf numFmtId="1" fontId="3" fillId="0" borderId="57" xfId="0" applyNumberFormat="1" applyFont="1" applyBorder="1" applyProtection="1">
      <protection locked="0"/>
    </xf>
    <xf numFmtId="0" fontId="3" fillId="0" borderId="62" xfId="0" applyFont="1" applyBorder="1" applyAlignment="1">
      <alignment horizontal="center"/>
    </xf>
    <xf numFmtId="164" fontId="3" fillId="0" borderId="28" xfId="0" applyNumberFormat="1" applyFont="1" applyBorder="1"/>
    <xf numFmtId="164" fontId="3" fillId="0" borderId="58" xfId="0" applyNumberFormat="1" applyFont="1" applyBorder="1"/>
    <xf numFmtId="0" fontId="3" fillId="0" borderId="65" xfId="0" applyFont="1" applyFill="1" applyBorder="1" applyAlignment="1">
      <alignment horizontal="center"/>
    </xf>
    <xf numFmtId="1" fontId="0" fillId="0" borderId="7" xfId="0" applyNumberFormat="1" applyFill="1" applyBorder="1" applyAlignment="1" applyProtection="1">
      <alignment horizontal="center"/>
      <protection locked="0"/>
    </xf>
    <xf numFmtId="1" fontId="0" fillId="0" borderId="56" xfId="0" applyNumberFormat="1" applyFill="1" applyBorder="1" applyAlignment="1" applyProtection="1">
      <alignment horizontal="center"/>
      <protection locked="0"/>
    </xf>
    <xf numFmtId="0" fontId="0" fillId="0" borderId="48" xfId="0" applyFill="1" applyBorder="1"/>
    <xf numFmtId="164" fontId="0" fillId="0" borderId="7" xfId="0" applyNumberFormat="1" applyFont="1" applyFill="1" applyBorder="1" applyAlignment="1">
      <alignment horizontal="right"/>
    </xf>
    <xf numFmtId="2" fontId="2" fillId="0" borderId="1" xfId="0" applyNumberFormat="1" applyFont="1" applyFill="1" applyBorder="1" applyAlignment="1">
      <alignment horizontal="center"/>
    </xf>
    <xf numFmtId="164" fontId="2" fillId="0" borderId="23" xfId="0" applyNumberFormat="1" applyFont="1" applyFill="1" applyBorder="1" applyAlignment="1">
      <alignment horizontal="right"/>
    </xf>
    <xf numFmtId="164" fontId="2" fillId="0" borderId="51" xfId="0" applyNumberFormat="1" applyFont="1" applyFill="1" applyBorder="1"/>
    <xf numFmtId="164" fontId="2" fillId="0" borderId="3" xfId="0" applyNumberFormat="1" applyFont="1" applyFill="1" applyBorder="1"/>
    <xf numFmtId="1" fontId="0" fillId="2" borderId="29" xfId="0" applyNumberFormat="1" applyFill="1" applyBorder="1" applyAlignment="1" applyProtection="1">
      <alignment horizontal="center"/>
      <protection locked="0"/>
    </xf>
    <xf numFmtId="1" fontId="0" fillId="0" borderId="7" xfId="0" applyNumberFormat="1" applyBorder="1" applyAlignment="1" applyProtection="1">
      <alignment horizontal="center"/>
      <protection locked="0"/>
    </xf>
    <xf numFmtId="1" fontId="0" fillId="0" borderId="2" xfId="0" applyNumberFormat="1" applyFill="1" applyBorder="1" applyAlignment="1" applyProtection="1">
      <alignment horizontal="center"/>
      <protection locked="0"/>
    </xf>
    <xf numFmtId="1" fontId="19" fillId="0" borderId="22" xfId="0" applyNumberFormat="1" applyFont="1" applyBorder="1" applyAlignment="1" applyProtection="1">
      <alignment horizontal="center" vertical="center"/>
      <protection locked="0"/>
    </xf>
    <xf numFmtId="0" fontId="19" fillId="0" borderId="67" xfId="0" applyFont="1" applyFill="1" applyBorder="1" applyAlignment="1">
      <alignment vertical="center"/>
    </xf>
    <xf numFmtId="1" fontId="19" fillId="0" borderId="19" xfId="0" applyNumberFormat="1" applyFont="1" applyFill="1" applyBorder="1" applyAlignment="1">
      <alignment horizontal="center"/>
    </xf>
    <xf numFmtId="164" fontId="19" fillId="0" borderId="31" xfId="0" applyNumberFormat="1" applyFont="1" applyFill="1" applyBorder="1" applyAlignment="1">
      <alignment horizontal="right" vertical="center"/>
    </xf>
    <xf numFmtId="164" fontId="19" fillId="0" borderId="22" xfId="0" applyNumberFormat="1" applyFont="1" applyFill="1" applyBorder="1" applyAlignment="1">
      <alignment horizontal="right" vertical="center"/>
    </xf>
    <xf numFmtId="164" fontId="19" fillId="0" borderId="60" xfId="0" applyNumberFormat="1" applyFont="1" applyFill="1" applyBorder="1" applyAlignment="1">
      <alignment horizontal="right" vertical="center"/>
    </xf>
    <xf numFmtId="2" fontId="20" fillId="0" borderId="0" xfId="0" applyNumberFormat="1" applyFont="1" applyFill="1" applyBorder="1" applyAlignment="1">
      <alignment horizontal="center" vertical="center"/>
    </xf>
    <xf numFmtId="164" fontId="20" fillId="0" borderId="32" xfId="0" applyNumberFormat="1" applyFont="1" applyFill="1" applyBorder="1" applyAlignment="1">
      <alignment horizontal="right" vertical="center"/>
    </xf>
    <xf numFmtId="164" fontId="20" fillId="0" borderId="59" xfId="0" applyNumberFormat="1" applyFont="1" applyFill="1" applyBorder="1" applyAlignment="1">
      <alignment horizontal="right" vertical="center"/>
    </xf>
    <xf numFmtId="164" fontId="20" fillId="0" borderId="31" xfId="0" applyNumberFormat="1" applyFont="1" applyFill="1" applyBorder="1" applyAlignment="1">
      <alignment horizontal="right" vertical="center"/>
    </xf>
    <xf numFmtId="0" fontId="19" fillId="0" borderId="43" xfId="0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20" fillId="0" borderId="24" xfId="0" applyFont="1" applyFill="1" applyBorder="1" applyAlignment="1">
      <alignment horizontal="center" vertical="center" wrapText="1"/>
    </xf>
    <xf numFmtId="0" fontId="20" fillId="0" borderId="54" xfId="0" applyFont="1" applyFill="1" applyBorder="1" applyAlignment="1">
      <alignment horizontal="center" vertical="center" wrapText="1"/>
    </xf>
    <xf numFmtId="164" fontId="2" fillId="0" borderId="32" xfId="0" applyNumberFormat="1" applyFont="1" applyFill="1" applyBorder="1" applyAlignment="1">
      <alignment horizontal="right"/>
    </xf>
    <xf numFmtId="0" fontId="3" fillId="0" borderId="57" xfId="0" applyFont="1" applyFill="1" applyBorder="1"/>
    <xf numFmtId="0" fontId="3" fillId="0" borderId="63" xfId="0" applyFont="1" applyFill="1" applyBorder="1" applyAlignment="1">
      <alignment horizontal="center"/>
    </xf>
    <xf numFmtId="164" fontId="3" fillId="0" borderId="28" xfId="0" applyNumberFormat="1" applyFont="1" applyFill="1" applyBorder="1"/>
    <xf numFmtId="164" fontId="3" fillId="0" borderId="64" xfId="0" applyNumberFormat="1" applyFont="1" applyFill="1" applyBorder="1"/>
    <xf numFmtId="2" fontId="2" fillId="0" borderId="66" xfId="0" applyNumberFormat="1" applyFont="1" applyFill="1" applyBorder="1" applyAlignment="1">
      <alignment horizontal="center"/>
    </xf>
    <xf numFmtId="0" fontId="24" fillId="0" borderId="16" xfId="0" applyFont="1" applyFill="1" applyBorder="1" applyAlignment="1">
      <alignment horizontal="left" vertical="center" wrapText="1"/>
    </xf>
    <xf numFmtId="0" fontId="0" fillId="0" borderId="8" xfId="0" applyBorder="1" applyAlignment="1">
      <alignment horizontal="right"/>
    </xf>
    <xf numFmtId="0" fontId="19" fillId="0" borderId="21" xfId="0" applyFont="1" applyFill="1" applyBorder="1" applyAlignment="1">
      <alignment vertical="center"/>
    </xf>
    <xf numFmtId="2" fontId="20" fillId="0" borderId="51" xfId="0" applyNumberFormat="1" applyFont="1" applyFill="1" applyBorder="1" applyAlignment="1">
      <alignment horizontal="center" vertical="center"/>
    </xf>
    <xf numFmtId="0" fontId="8" fillId="0" borderId="39" xfId="0" applyFont="1" applyFill="1" applyBorder="1" applyAlignment="1">
      <alignment horizontal="center" vertical="center" wrapText="1"/>
    </xf>
    <xf numFmtId="0" fontId="0" fillId="0" borderId="48" xfId="0" applyFont="1" applyFill="1" applyBorder="1" applyAlignment="1">
      <alignment horizontal="center"/>
    </xf>
    <xf numFmtId="2" fontId="22" fillId="0" borderId="14" xfId="0" applyNumberFormat="1" applyFont="1" applyFill="1" applyBorder="1" applyAlignment="1">
      <alignment horizontal="center"/>
    </xf>
    <xf numFmtId="0" fontId="0" fillId="0" borderId="49" xfId="0" applyFont="1" applyFill="1" applyBorder="1"/>
    <xf numFmtId="0" fontId="0" fillId="0" borderId="21" xfId="0" applyFont="1" applyFill="1" applyBorder="1"/>
    <xf numFmtId="0" fontId="0" fillId="0" borderId="21" xfId="0" applyFill="1" applyBorder="1"/>
    <xf numFmtId="0" fontId="0" fillId="0" borderId="17" xfId="0" applyFont="1" applyFill="1" applyBorder="1"/>
    <xf numFmtId="0" fontId="0" fillId="0" borderId="25" xfId="0" applyFill="1" applyBorder="1"/>
    <xf numFmtId="0" fontId="1" fillId="0" borderId="16" xfId="0" applyFont="1" applyFill="1" applyBorder="1" applyAlignment="1">
      <alignment wrapText="1"/>
    </xf>
    <xf numFmtId="1" fontId="20" fillId="0" borderId="21" xfId="0" applyNumberFormat="1" applyFont="1" applyFill="1" applyBorder="1" applyAlignment="1">
      <alignment horizontal="center" vertical="center"/>
    </xf>
    <xf numFmtId="0" fontId="17" fillId="0" borderId="1" xfId="0" applyFont="1" applyFill="1" applyBorder="1"/>
    <xf numFmtId="1" fontId="0" fillId="0" borderId="0" xfId="0" applyNumberFormat="1" applyBorder="1" applyAlignment="1" applyProtection="1">
      <alignment horizontal="center"/>
      <protection locked="0"/>
    </xf>
    <xf numFmtId="0" fontId="25" fillId="0" borderId="0" xfId="0" applyFont="1"/>
    <xf numFmtId="0" fontId="26" fillId="0" borderId="0" xfId="0" applyFont="1" applyAlignment="1">
      <alignment horizontal="center"/>
    </xf>
    <xf numFmtId="0" fontId="27" fillId="0" borderId="0" xfId="0" applyFont="1"/>
    <xf numFmtId="1" fontId="0" fillId="0" borderId="68" xfId="0" applyNumberFormat="1" applyBorder="1" applyAlignment="1" applyProtection="1">
      <alignment horizontal="center"/>
      <protection locked="0"/>
    </xf>
    <xf numFmtId="0" fontId="0" fillId="0" borderId="1" xfId="0" applyFill="1" applyBorder="1"/>
    <xf numFmtId="0" fontId="0" fillId="0" borderId="1" xfId="0" applyFont="1" applyFill="1" applyBorder="1" applyAlignment="1">
      <alignment horizontal="center"/>
    </xf>
    <xf numFmtId="164" fontId="0" fillId="0" borderId="1" xfId="0" applyNumberFormat="1" applyFont="1" applyFill="1" applyBorder="1" applyAlignment="1">
      <alignment horizontal="right"/>
    </xf>
    <xf numFmtId="164" fontId="0" fillId="0" borderId="1" xfId="0" applyNumberFormat="1" applyFont="1" applyFill="1" applyBorder="1"/>
    <xf numFmtId="164" fontId="2" fillId="0" borderId="1" xfId="0" applyNumberFormat="1" applyFont="1" applyFill="1" applyBorder="1" applyAlignment="1">
      <alignment horizontal="right"/>
    </xf>
    <xf numFmtId="164" fontId="2" fillId="0" borderId="1" xfId="0" applyNumberFormat="1" applyFont="1" applyBorder="1"/>
    <xf numFmtId="164" fontId="0" fillId="0" borderId="1" xfId="0" applyNumberFormat="1" applyFont="1" applyBorder="1" applyAlignment="1">
      <alignment horizontal="right"/>
    </xf>
    <xf numFmtId="0" fontId="0" fillId="0" borderId="21" xfId="0" applyBorder="1"/>
    <xf numFmtId="0" fontId="0" fillId="0" borderId="1" xfId="0" applyFont="1" applyFill="1" applyBorder="1"/>
    <xf numFmtId="0" fontId="0" fillId="0" borderId="6" xfId="0" applyFont="1" applyFill="1" applyBorder="1"/>
    <xf numFmtId="0" fontId="0" fillId="3" borderId="1" xfId="0" applyFont="1" applyFill="1" applyBorder="1"/>
    <xf numFmtId="164" fontId="2" fillId="0" borderId="1" xfId="0" applyNumberFormat="1" applyFont="1" applyFill="1" applyBorder="1"/>
    <xf numFmtId="164" fontId="20" fillId="0" borderId="1" xfId="0" applyNumberFormat="1" applyFont="1" applyFill="1" applyBorder="1" applyAlignment="1">
      <alignment horizontal="right" vertical="center"/>
    </xf>
    <xf numFmtId="164" fontId="19" fillId="0" borderId="1" xfId="0" applyNumberFormat="1" applyFont="1" applyFill="1" applyBorder="1" applyAlignment="1">
      <alignment horizontal="right" vertical="center"/>
    </xf>
    <xf numFmtId="1" fontId="19" fillId="0" borderId="1" xfId="0" applyNumberFormat="1" applyFont="1" applyFill="1" applyBorder="1" applyAlignment="1">
      <alignment horizontal="center"/>
    </xf>
    <xf numFmtId="1" fontId="20" fillId="2" borderId="1" xfId="0" applyNumberFormat="1" applyFont="1" applyFill="1" applyBorder="1" applyAlignment="1">
      <alignment horizontal="center" vertical="center"/>
    </xf>
    <xf numFmtId="0" fontId="22" fillId="0" borderId="35" xfId="0" applyFont="1" applyBorder="1"/>
    <xf numFmtId="0" fontId="22" fillId="0" borderId="38" xfId="0" applyFont="1" applyFill="1" applyBorder="1"/>
    <xf numFmtId="0" fontId="22" fillId="0" borderId="43" xfId="0" applyFont="1" applyFill="1" applyBorder="1" applyAlignment="1">
      <alignment horizontal="center"/>
    </xf>
    <xf numFmtId="164" fontId="22" fillId="0" borderId="30" xfId="0" applyNumberFormat="1" applyFont="1" applyFill="1" applyBorder="1" applyAlignment="1">
      <alignment horizontal="right"/>
    </xf>
    <xf numFmtId="4" fontId="22" fillId="0" borderId="36" xfId="0" applyNumberFormat="1" applyFont="1" applyFill="1" applyBorder="1" applyAlignment="1">
      <alignment vertical="center"/>
    </xf>
    <xf numFmtId="4" fontId="22" fillId="0" borderId="41" xfId="0" applyNumberFormat="1" applyFont="1" applyFill="1" applyBorder="1" applyAlignment="1">
      <alignment horizontal="right" vertical="center"/>
    </xf>
    <xf numFmtId="1" fontId="22" fillId="0" borderId="44" xfId="0" applyNumberFormat="1" applyFont="1" applyFill="1" applyBorder="1" applyAlignment="1">
      <alignment horizontal="center"/>
    </xf>
    <xf numFmtId="1" fontId="19" fillId="0" borderId="0" xfId="0" applyNumberFormat="1" applyFont="1" applyFill="1" applyBorder="1" applyAlignment="1">
      <alignment horizontal="center"/>
    </xf>
    <xf numFmtId="1" fontId="0" fillId="0" borderId="1" xfId="0" applyNumberFormat="1" applyFont="1" applyFill="1" applyBorder="1" applyAlignment="1">
      <alignment horizontal="center"/>
    </xf>
    <xf numFmtId="164" fontId="2" fillId="0" borderId="52" xfId="0" applyNumberFormat="1" applyFont="1" applyFill="1" applyBorder="1"/>
    <xf numFmtId="164" fontId="0" fillId="0" borderId="31" xfId="0" applyNumberFormat="1" applyFont="1" applyFill="1" applyBorder="1" applyAlignment="1">
      <alignment horizontal="right"/>
    </xf>
    <xf numFmtId="1" fontId="25" fillId="0" borderId="1" xfId="0" applyNumberFormat="1" applyFont="1" applyFill="1" applyBorder="1" applyAlignment="1">
      <alignment horizontal="center"/>
    </xf>
    <xf numFmtId="0" fontId="0" fillId="0" borderId="16" xfId="0" applyFill="1" applyBorder="1" applyAlignment="1">
      <alignment wrapText="1"/>
    </xf>
    <xf numFmtId="1" fontId="20" fillId="0" borderId="21" xfId="0" applyNumberFormat="1" applyFont="1" applyFill="1" applyBorder="1" applyAlignment="1">
      <alignment horizontal="center"/>
    </xf>
    <xf numFmtId="1" fontId="20" fillId="0" borderId="61" xfId="0" applyNumberFormat="1" applyFont="1" applyFill="1" applyBorder="1" applyAlignment="1">
      <alignment horizontal="center" vertical="center"/>
    </xf>
    <xf numFmtId="1" fontId="20" fillId="0" borderId="1" xfId="0" applyNumberFormat="1" applyFont="1" applyFill="1" applyBorder="1" applyAlignment="1">
      <alignment horizontal="center" vertical="center"/>
    </xf>
    <xf numFmtId="0" fontId="25" fillId="0" borderId="48" xfId="0" applyFont="1" applyFill="1" applyBorder="1" applyAlignment="1">
      <alignment horizontal="center"/>
    </xf>
    <xf numFmtId="1" fontId="25" fillId="0" borderId="21" xfId="0" applyNumberFormat="1" applyFont="1" applyFill="1" applyBorder="1" applyAlignment="1">
      <alignment horizontal="center"/>
    </xf>
    <xf numFmtId="1" fontId="0" fillId="0" borderId="21" xfId="0" applyNumberFormat="1" applyFont="1" applyFill="1" applyBorder="1" applyAlignment="1">
      <alignment horizontal="center"/>
    </xf>
    <xf numFmtId="1" fontId="25" fillId="0" borderId="17" xfId="0" applyNumberFormat="1" applyFont="1" applyFill="1" applyBorder="1" applyAlignment="1">
      <alignment horizontal="center"/>
    </xf>
    <xf numFmtId="1" fontId="25" fillId="0" borderId="61" xfId="0" applyNumberFormat="1" applyFont="1" applyFill="1" applyBorder="1" applyAlignment="1">
      <alignment horizontal="center"/>
    </xf>
    <xf numFmtId="0" fontId="2" fillId="0" borderId="29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1" fontId="2" fillId="0" borderId="29" xfId="0" applyNumberFormat="1" applyFont="1" applyBorder="1" applyAlignment="1" applyProtection="1">
      <alignment horizontal="center" vertical="center" wrapText="1"/>
      <protection locked="0"/>
    </xf>
    <xf numFmtId="0" fontId="2" fillId="0" borderId="31" xfId="0" applyFont="1" applyBorder="1" applyAlignment="1">
      <alignment horizontal="center" wrapText="1"/>
    </xf>
    <xf numFmtId="0" fontId="2" fillId="0" borderId="30" xfId="0" applyFont="1" applyBorder="1" applyAlignment="1">
      <alignment wrapText="1"/>
    </xf>
    <xf numFmtId="0" fontId="2" fillId="0" borderId="55" xfId="0" applyFont="1" applyBorder="1" applyAlignment="1">
      <alignment horizontal="center" vertical="center" wrapText="1"/>
    </xf>
    <xf numFmtId="0" fontId="2" fillId="0" borderId="44" xfId="0" applyFont="1" applyBorder="1" applyAlignment="1">
      <alignment wrapText="1"/>
    </xf>
    <xf numFmtId="0" fontId="2" fillId="0" borderId="53" xfId="0" applyFont="1" applyBorder="1" applyAlignment="1">
      <alignment horizontal="center" vertical="center" wrapText="1"/>
    </xf>
    <xf numFmtId="0" fontId="2" fillId="0" borderId="38" xfId="0" applyFont="1" applyBorder="1" applyAlignment="1">
      <alignment wrapText="1"/>
    </xf>
    <xf numFmtId="0" fontId="20" fillId="0" borderId="29" xfId="0" applyFont="1" applyBorder="1" applyAlignment="1">
      <alignment horizontal="center" vertical="center" wrapText="1"/>
    </xf>
    <xf numFmtId="0" fontId="20" fillId="0" borderId="30" xfId="0" applyFont="1" applyBorder="1" applyAlignment="1">
      <alignment horizontal="center" vertical="center" wrapText="1"/>
    </xf>
    <xf numFmtId="1" fontId="20" fillId="0" borderId="29" xfId="0" applyNumberFormat="1" applyFont="1" applyBorder="1" applyAlignment="1" applyProtection="1">
      <alignment horizontal="center" vertical="center" wrapText="1"/>
      <protection locked="0"/>
    </xf>
    <xf numFmtId="0" fontId="20" fillId="0" borderId="30" xfId="0" applyFont="1" applyBorder="1" applyAlignment="1">
      <alignment wrapText="1"/>
    </xf>
    <xf numFmtId="1" fontId="20" fillId="0" borderId="50" xfId="0" applyNumberFormat="1" applyFont="1" applyBorder="1" applyAlignment="1" applyProtection="1">
      <alignment horizontal="center" vertical="center" wrapText="1"/>
      <protection locked="0"/>
    </xf>
    <xf numFmtId="0" fontId="20" fillId="0" borderId="36" xfId="0" applyFont="1" applyBorder="1" applyAlignment="1">
      <alignment wrapText="1"/>
    </xf>
    <xf numFmtId="0" fontId="20" fillId="0" borderId="45" xfId="0" applyFont="1" applyBorder="1" applyAlignment="1">
      <alignment horizontal="center" vertical="center" wrapText="1"/>
    </xf>
    <xf numFmtId="0" fontId="20" fillId="0" borderId="35" xfId="0" applyFont="1" applyBorder="1" applyAlignment="1">
      <alignment wrapText="1"/>
    </xf>
    <xf numFmtId="0" fontId="20" fillId="0" borderId="53" xfId="0" applyFont="1" applyFill="1" applyBorder="1" applyAlignment="1">
      <alignment horizontal="center" vertical="center" wrapText="1"/>
    </xf>
    <xf numFmtId="0" fontId="20" fillId="0" borderId="38" xfId="0" applyFont="1" applyFill="1" applyBorder="1" applyAlignment="1">
      <alignment wrapText="1"/>
    </xf>
    <xf numFmtId="0" fontId="20" fillId="0" borderId="13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271096</xdr:colOff>
      <xdr:row>4</xdr:row>
      <xdr:rowOff>95250</xdr:rowOff>
    </xdr:from>
    <xdr:to>
      <xdr:col>5</xdr:col>
      <xdr:colOff>593481</xdr:colOff>
      <xdr:row>8</xdr:row>
      <xdr:rowOff>80596</xdr:rowOff>
    </xdr:to>
    <xdr:sp macro="" textlink="">
      <xdr:nvSpPr>
        <xdr:cNvPr id="2" name="Правая фигурная скобка 1"/>
        <xdr:cNvSpPr/>
      </xdr:nvSpPr>
      <xdr:spPr>
        <a:xfrm>
          <a:off x="6484327" y="754673"/>
          <a:ext cx="322385" cy="652096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ru-RU" sz="1100"/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78"/>
  <sheetViews>
    <sheetView tabSelected="1" view="pageLayout" zoomScaleNormal="100" workbookViewId="0">
      <selection activeCell="O73" sqref="B1:O73"/>
    </sheetView>
  </sheetViews>
  <sheetFormatPr defaultRowHeight="12.75" x14ac:dyDescent="0.2"/>
  <cols>
    <col min="1" max="1" width="3.85546875" customWidth="1"/>
    <col min="2" max="2" width="3.7109375" style="4" customWidth="1"/>
    <col min="3" max="3" width="6.42578125" style="4" hidden="1" customWidth="1"/>
    <col min="4" max="4" width="18.5703125" customWidth="1"/>
    <col min="5" max="5" width="16" customWidth="1"/>
    <col min="6" max="6" width="1.85546875" hidden="1" customWidth="1"/>
    <col min="7" max="7" width="2.140625" hidden="1" customWidth="1"/>
    <col min="8" max="8" width="1.42578125" hidden="1" customWidth="1"/>
    <col min="9" max="9" width="0.140625" hidden="1" customWidth="1"/>
    <col min="10" max="10" width="7.140625" customWidth="1"/>
    <col min="11" max="11" width="10.140625" customWidth="1"/>
    <col min="12" max="12" width="13.7109375" style="11" customWidth="1"/>
    <col min="13" max="13" width="0.140625" style="19" customWidth="1"/>
    <col min="14" max="14" width="12.140625" customWidth="1"/>
    <col min="15" max="15" width="12.85546875" customWidth="1"/>
    <col min="16" max="16" width="10.85546875" bestFit="1" customWidth="1"/>
  </cols>
  <sheetData>
    <row r="1" spans="2:19" x14ac:dyDescent="0.2">
      <c r="O1" s="11" t="s">
        <v>63</v>
      </c>
      <c r="R1" s="5" t="s">
        <v>64</v>
      </c>
    </row>
    <row r="2" spans="2:19" x14ac:dyDescent="0.2">
      <c r="E2" s="65" t="s">
        <v>17</v>
      </c>
      <c r="I2" s="66"/>
      <c r="K2" s="66"/>
      <c r="L2" s="66"/>
      <c r="M2"/>
      <c r="R2" s="5">
        <f>РасчетБалов!E11</f>
        <v>1076.9029936305733</v>
      </c>
    </row>
    <row r="3" spans="2:19" x14ac:dyDescent="0.2">
      <c r="E3" s="5"/>
      <c r="G3" s="66"/>
      <c r="H3" s="66"/>
      <c r="I3" s="66"/>
      <c r="K3" s="67" t="s">
        <v>173</v>
      </c>
      <c r="L3" s="66"/>
      <c r="M3"/>
    </row>
    <row r="4" spans="2:19" x14ac:dyDescent="0.2">
      <c r="G4" s="10"/>
    </row>
    <row r="5" spans="2:19" ht="13.5" thickBot="1" x14ac:dyDescent="0.25">
      <c r="E5" s="10"/>
    </row>
    <row r="6" spans="2:19" ht="24.75" customHeight="1" thickBot="1" x14ac:dyDescent="0.25">
      <c r="B6" s="290" t="s">
        <v>15</v>
      </c>
      <c r="C6" s="290" t="s">
        <v>18</v>
      </c>
      <c r="D6" s="293" t="s">
        <v>10</v>
      </c>
      <c r="E6" s="295" t="s">
        <v>11</v>
      </c>
      <c r="F6" s="288" t="s">
        <v>81</v>
      </c>
      <c r="G6" s="288"/>
      <c r="H6" s="288"/>
      <c r="I6" s="288"/>
      <c r="J6" s="288"/>
      <c r="K6" s="288"/>
      <c r="L6" s="288"/>
      <c r="M6" s="289"/>
      <c r="N6" s="286" t="s">
        <v>72</v>
      </c>
      <c r="O6" s="284" t="s">
        <v>71</v>
      </c>
    </row>
    <row r="7" spans="2:19" s="7" customFormat="1" ht="62.25" customHeight="1" thickBot="1" x14ac:dyDescent="0.25">
      <c r="B7" s="291"/>
      <c r="C7" s="292"/>
      <c r="D7" s="294"/>
      <c r="E7" s="296"/>
      <c r="F7" s="37" t="s">
        <v>49</v>
      </c>
      <c r="G7" s="62" t="s">
        <v>82</v>
      </c>
      <c r="H7" s="63" t="s">
        <v>83</v>
      </c>
      <c r="I7" s="59" t="s">
        <v>70</v>
      </c>
      <c r="J7" s="231" t="s">
        <v>49</v>
      </c>
      <c r="K7" s="61" t="s">
        <v>84</v>
      </c>
      <c r="L7" s="64" t="s">
        <v>85</v>
      </c>
      <c r="M7" s="60" t="s">
        <v>16</v>
      </c>
      <c r="N7" s="287"/>
      <c r="O7" s="285"/>
    </row>
    <row r="8" spans="2:19" ht="5.25" hidden="1" customHeight="1" x14ac:dyDescent="0.2">
      <c r="B8" s="203">
        <v>1</v>
      </c>
      <c r="C8" s="81">
        <v>107</v>
      </c>
      <c r="D8" s="82"/>
      <c r="E8" s="83"/>
      <c r="F8" s="84">
        <f t="shared" ref="F8" si="0">J8</f>
        <v>0</v>
      </c>
      <c r="G8" s="85">
        <v>0</v>
      </c>
      <c r="H8" s="86">
        <v>0</v>
      </c>
      <c r="I8" s="87">
        <f t="shared" ref="I8" si="1">G8+H8</f>
        <v>0</v>
      </c>
      <c r="J8" s="232">
        <v>0</v>
      </c>
      <c r="K8" s="88">
        <f>R2</f>
        <v>1076.9029936305733</v>
      </c>
      <c r="L8" s="89">
        <f t="shared" ref="L8" si="2">F8*K8</f>
        <v>0</v>
      </c>
      <c r="M8" s="90">
        <f t="shared" ref="M8" si="3">L8+H8+G8</f>
        <v>0</v>
      </c>
      <c r="N8" s="85">
        <v>0</v>
      </c>
      <c r="O8" s="91">
        <f t="shared" ref="O8" si="4">M8+N8</f>
        <v>0</v>
      </c>
    </row>
    <row r="9" spans="2:19" ht="18.75" customHeight="1" x14ac:dyDescent="0.2">
      <c r="B9" s="205">
        <v>1</v>
      </c>
      <c r="C9" s="196"/>
      <c r="D9" s="197" t="s">
        <v>144</v>
      </c>
      <c r="E9" s="169" t="s">
        <v>23</v>
      </c>
      <c r="F9" s="170"/>
      <c r="G9" s="198"/>
      <c r="H9" s="172"/>
      <c r="I9" s="173"/>
      <c r="J9" s="279">
        <v>5</v>
      </c>
      <c r="K9" s="199">
        <f>РасчетБалов!E11</f>
        <v>1076.9029936305733</v>
      </c>
      <c r="L9" s="200">
        <f>K9*J9</f>
        <v>5384.5149681528665</v>
      </c>
      <c r="M9" s="201"/>
      <c r="N9" s="198">
        <v>0</v>
      </c>
      <c r="O9" s="202">
        <f>L9+N9</f>
        <v>5384.5149681528665</v>
      </c>
    </row>
    <row r="10" spans="2:19" ht="20.25" customHeight="1" x14ac:dyDescent="0.2">
      <c r="B10" s="204">
        <v>2</v>
      </c>
      <c r="C10" s="71">
        <v>201</v>
      </c>
      <c r="D10" s="97" t="s">
        <v>86</v>
      </c>
      <c r="E10" s="169" t="s">
        <v>68</v>
      </c>
      <c r="F10" s="170">
        <f>J10</f>
        <v>5</v>
      </c>
      <c r="G10" s="171">
        <v>0</v>
      </c>
      <c r="H10" s="172">
        <v>0</v>
      </c>
      <c r="I10" s="173">
        <f>G10+H10</f>
        <v>0</v>
      </c>
      <c r="J10" s="280">
        <v>5</v>
      </c>
      <c r="K10" s="199">
        <f>K8</f>
        <v>1076.9029936305733</v>
      </c>
      <c r="L10" s="200">
        <f>J10*K10</f>
        <v>5384.5149681528665</v>
      </c>
      <c r="M10" s="201">
        <f>L10+H10+G10</f>
        <v>5384.5149681528665</v>
      </c>
      <c r="N10" s="198">
        <v>0</v>
      </c>
      <c r="O10" s="36">
        <f>M10+N10</f>
        <v>5384.5149681528665</v>
      </c>
      <c r="Q10" s="93"/>
      <c r="R10" s="12"/>
      <c r="S10" s="94"/>
    </row>
    <row r="11" spans="2:19" ht="17.25" customHeight="1" x14ac:dyDescent="0.2">
      <c r="B11" s="8">
        <v>3</v>
      </c>
      <c r="C11" s="71">
        <v>201</v>
      </c>
      <c r="D11" s="97" t="s">
        <v>137</v>
      </c>
      <c r="E11" s="169" t="s">
        <v>23</v>
      </c>
      <c r="F11" s="170">
        <f>J11</f>
        <v>5</v>
      </c>
      <c r="G11" s="171">
        <v>0</v>
      </c>
      <c r="H11" s="172">
        <v>0</v>
      </c>
      <c r="I11" s="173">
        <f>G11+H11</f>
        <v>0</v>
      </c>
      <c r="J11" s="280">
        <v>5</v>
      </c>
      <c r="K11" s="199">
        <f>K10</f>
        <v>1076.9029936305733</v>
      </c>
      <c r="L11" s="200">
        <f>J11*K11</f>
        <v>5384.5149681528665</v>
      </c>
      <c r="M11" s="201">
        <f>L11+H11+G11</f>
        <v>5384.5149681528665</v>
      </c>
      <c r="N11" s="198">
        <v>0</v>
      </c>
      <c r="O11" s="36">
        <f>M11+N11</f>
        <v>5384.5149681528665</v>
      </c>
      <c r="Q11" s="93"/>
      <c r="R11" s="12"/>
      <c r="S11" s="94"/>
    </row>
    <row r="12" spans="2:19" ht="19.5" customHeight="1" x14ac:dyDescent="0.2">
      <c r="B12" s="8">
        <v>4</v>
      </c>
      <c r="C12" s="70">
        <v>218</v>
      </c>
      <c r="D12" s="236" t="s">
        <v>142</v>
      </c>
      <c r="E12" s="169" t="s">
        <v>23</v>
      </c>
      <c r="F12" s="170">
        <f>J12</f>
        <v>5</v>
      </c>
      <c r="G12" s="171">
        <v>0</v>
      </c>
      <c r="H12" s="172">
        <v>0</v>
      </c>
      <c r="I12" s="173"/>
      <c r="J12" s="280">
        <v>5</v>
      </c>
      <c r="K12" s="199">
        <f>K8</f>
        <v>1076.9029936305733</v>
      </c>
      <c r="L12" s="200">
        <f>J12*K12</f>
        <v>5384.5149681528665</v>
      </c>
      <c r="M12" s="201">
        <f>L12+H12+G12</f>
        <v>5384.5149681528665</v>
      </c>
      <c r="N12" s="198">
        <v>0</v>
      </c>
      <c r="O12" s="36">
        <f>M12+N12</f>
        <v>5384.5149681528665</v>
      </c>
      <c r="Q12" s="93"/>
      <c r="R12" s="12"/>
      <c r="S12" s="12"/>
    </row>
    <row r="13" spans="2:19" ht="17.25" customHeight="1" x14ac:dyDescent="0.2">
      <c r="B13" s="8">
        <v>5</v>
      </c>
      <c r="C13" s="70"/>
      <c r="D13" s="235" t="s">
        <v>19</v>
      </c>
      <c r="E13" s="169" t="s">
        <v>23</v>
      </c>
      <c r="F13" s="170">
        <f>J13</f>
        <v>5</v>
      </c>
      <c r="G13" s="171">
        <v>0</v>
      </c>
      <c r="H13" s="172">
        <v>0</v>
      </c>
      <c r="I13" s="173">
        <f>G13+H13</f>
        <v>0</v>
      </c>
      <c r="J13" s="280">
        <v>5</v>
      </c>
      <c r="K13" s="199">
        <f>K12</f>
        <v>1076.9029936305733</v>
      </c>
      <c r="L13" s="200">
        <f>J13*K13</f>
        <v>5384.5149681528665</v>
      </c>
      <c r="M13" s="201">
        <f>L13+H13+G13</f>
        <v>5384.5149681528665</v>
      </c>
      <c r="N13" s="198">
        <v>0</v>
      </c>
      <c r="O13" s="36">
        <f>M13+N13</f>
        <v>5384.5149681528665</v>
      </c>
      <c r="Q13" s="93"/>
      <c r="R13" s="12"/>
      <c r="S13" s="12"/>
    </row>
    <row r="14" spans="2:19" ht="17.25" customHeight="1" x14ac:dyDescent="0.2">
      <c r="B14" s="195">
        <v>6</v>
      </c>
      <c r="C14" s="70"/>
      <c r="D14" s="97" t="s">
        <v>158</v>
      </c>
      <c r="E14" s="174" t="s">
        <v>24</v>
      </c>
      <c r="F14" s="170"/>
      <c r="G14" s="171"/>
      <c r="H14" s="172"/>
      <c r="I14" s="173"/>
      <c r="J14" s="281">
        <v>4</v>
      </c>
      <c r="K14" s="199">
        <f>РасчетБалов!E11</f>
        <v>1076.9029936305733</v>
      </c>
      <c r="L14" s="200">
        <f>K14*J14</f>
        <v>4307.6119745222932</v>
      </c>
      <c r="M14" s="201"/>
      <c r="N14" s="198">
        <v>0</v>
      </c>
      <c r="O14" s="36">
        <f>N14+L14</f>
        <v>4307.6119745222932</v>
      </c>
      <c r="Q14" s="93"/>
      <c r="R14" s="12"/>
      <c r="S14" s="12"/>
    </row>
    <row r="15" spans="2:19" ht="19.5" customHeight="1" x14ac:dyDescent="0.2">
      <c r="B15" s="204">
        <v>7</v>
      </c>
      <c r="C15" s="70">
        <v>218</v>
      </c>
      <c r="D15" s="97" t="s">
        <v>160</v>
      </c>
      <c r="E15" s="174" t="s">
        <v>25</v>
      </c>
      <c r="F15" s="170">
        <f>J15</f>
        <v>4</v>
      </c>
      <c r="G15" s="171">
        <v>0</v>
      </c>
      <c r="H15" s="172">
        <v>0</v>
      </c>
      <c r="I15" s="173">
        <f>G15+H15</f>
        <v>0</v>
      </c>
      <c r="J15" s="280">
        <v>4</v>
      </c>
      <c r="K15" s="199">
        <f>K14</f>
        <v>1076.9029936305733</v>
      </c>
      <c r="L15" s="200">
        <f>J15*K15</f>
        <v>4307.6119745222932</v>
      </c>
      <c r="M15" s="201">
        <f>L15+H15+G15</f>
        <v>4307.6119745222932</v>
      </c>
      <c r="N15" s="198">
        <v>0</v>
      </c>
      <c r="O15" s="36">
        <f>M15+N15</f>
        <v>4307.6119745222932</v>
      </c>
      <c r="Q15" s="93"/>
      <c r="R15" s="12"/>
      <c r="S15" s="12"/>
    </row>
    <row r="16" spans="2:19" ht="19.5" customHeight="1" x14ac:dyDescent="0.2">
      <c r="B16" s="8">
        <v>8</v>
      </c>
      <c r="C16" s="70">
        <v>270</v>
      </c>
      <c r="D16" s="235" t="s">
        <v>154</v>
      </c>
      <c r="E16" s="169" t="s">
        <v>24</v>
      </c>
      <c r="F16" s="170">
        <f>J16</f>
        <v>4</v>
      </c>
      <c r="G16" s="171"/>
      <c r="H16" s="172"/>
      <c r="I16" s="173"/>
      <c r="J16" s="280">
        <v>4</v>
      </c>
      <c r="K16" s="199">
        <f>K14</f>
        <v>1076.9029936305733</v>
      </c>
      <c r="L16" s="200">
        <f>J16*K16</f>
        <v>4307.6119745222932</v>
      </c>
      <c r="M16" s="201">
        <f>L16+H16+G16</f>
        <v>4307.6119745222932</v>
      </c>
      <c r="N16" s="171">
        <v>0</v>
      </c>
      <c r="O16" s="36">
        <f>M16+N16</f>
        <v>4307.6119745222932</v>
      </c>
      <c r="Q16" s="93"/>
      <c r="R16" s="12"/>
      <c r="S16" s="12"/>
    </row>
    <row r="17" spans="2:19" ht="20.25" customHeight="1" x14ac:dyDescent="0.2">
      <c r="B17" s="8">
        <v>9</v>
      </c>
      <c r="C17" s="70"/>
      <c r="D17" s="235" t="s">
        <v>162</v>
      </c>
      <c r="E17" s="174" t="s">
        <v>23</v>
      </c>
      <c r="F17" s="170">
        <f>J17</f>
        <v>4</v>
      </c>
      <c r="G17" s="171">
        <v>0</v>
      </c>
      <c r="H17" s="172">
        <v>0</v>
      </c>
      <c r="I17" s="173">
        <f>G17+H17</f>
        <v>0</v>
      </c>
      <c r="J17" s="280">
        <v>4</v>
      </c>
      <c r="K17" s="199">
        <f>РасчетБалов!E11</f>
        <v>1076.9029936305733</v>
      </c>
      <c r="L17" s="200">
        <f>J17*K17</f>
        <v>4307.6119745222932</v>
      </c>
      <c r="M17" s="201"/>
      <c r="N17" s="198">
        <v>0</v>
      </c>
      <c r="O17" s="36">
        <f>L17+N17</f>
        <v>4307.6119745222932</v>
      </c>
      <c r="Q17" s="93"/>
      <c r="R17" s="12"/>
      <c r="S17" s="12"/>
    </row>
    <row r="18" spans="2:19" ht="18.75" customHeight="1" x14ac:dyDescent="0.2">
      <c r="B18" s="8">
        <v>10</v>
      </c>
      <c r="C18" s="70"/>
      <c r="D18" s="235" t="s">
        <v>150</v>
      </c>
      <c r="E18" s="174" t="s">
        <v>23</v>
      </c>
      <c r="F18" s="170"/>
      <c r="G18" s="171"/>
      <c r="H18" s="172"/>
      <c r="I18" s="173"/>
      <c r="J18" s="280">
        <v>0</v>
      </c>
      <c r="K18" s="199">
        <f>K17</f>
        <v>1076.9029936305733</v>
      </c>
      <c r="L18" s="200">
        <f>J18*K18</f>
        <v>0</v>
      </c>
      <c r="M18" s="201">
        <f>L18+H18+G18</f>
        <v>0</v>
      </c>
      <c r="N18" s="198">
        <v>0</v>
      </c>
      <c r="O18" s="36">
        <f>M18+N18</f>
        <v>0</v>
      </c>
      <c r="Q18" s="93"/>
      <c r="R18" s="12"/>
      <c r="S18" s="12"/>
    </row>
    <row r="19" spans="2:19" ht="20.25" customHeight="1" x14ac:dyDescent="0.2">
      <c r="B19" s="195">
        <v>11</v>
      </c>
      <c r="C19" s="70"/>
      <c r="D19" s="235" t="s">
        <v>163</v>
      </c>
      <c r="E19" s="174" t="s">
        <v>23</v>
      </c>
      <c r="F19" s="170">
        <f>J19</f>
        <v>5</v>
      </c>
      <c r="G19" s="171"/>
      <c r="H19" s="172"/>
      <c r="I19" s="173"/>
      <c r="J19" s="281">
        <v>5</v>
      </c>
      <c r="K19" s="199">
        <f>РасчетБалов!E11</f>
        <v>1076.9029936305733</v>
      </c>
      <c r="L19" s="200">
        <f>K19*J19</f>
        <v>5384.5149681528665</v>
      </c>
      <c r="M19" s="57"/>
      <c r="N19" s="58">
        <v>0</v>
      </c>
      <c r="O19" s="36">
        <f>N19+L19</f>
        <v>5384.5149681528665</v>
      </c>
      <c r="Q19" s="93"/>
      <c r="R19" s="12"/>
      <c r="S19" s="12"/>
    </row>
    <row r="20" spans="2:19" ht="18" customHeight="1" x14ac:dyDescent="0.2">
      <c r="B20" s="204">
        <v>12</v>
      </c>
      <c r="C20" s="70">
        <v>322</v>
      </c>
      <c r="D20" s="254" t="s">
        <v>169</v>
      </c>
      <c r="E20" s="174" t="s">
        <v>23</v>
      </c>
      <c r="F20" s="170"/>
      <c r="G20" s="171"/>
      <c r="H20" s="172"/>
      <c r="I20" s="173"/>
      <c r="J20" s="281">
        <v>5</v>
      </c>
      <c r="K20" s="199">
        <f>РасчетБалов!E11</f>
        <v>1076.9029936305733</v>
      </c>
      <c r="L20" s="200">
        <f>K20*J20</f>
        <v>5384.5149681528665</v>
      </c>
      <c r="M20" s="57"/>
      <c r="N20" s="58">
        <v>0</v>
      </c>
      <c r="O20" s="36">
        <f>L20+N20</f>
        <v>5384.5149681528665</v>
      </c>
      <c r="Q20" s="93"/>
      <c r="R20" s="12"/>
      <c r="S20" s="12"/>
    </row>
    <row r="21" spans="2:19" ht="29.25" customHeight="1" x14ac:dyDescent="0.2">
      <c r="B21" s="8">
        <v>13</v>
      </c>
      <c r="C21" s="70">
        <v>327</v>
      </c>
      <c r="D21" s="235" t="s">
        <v>89</v>
      </c>
      <c r="E21" s="275" t="s">
        <v>172</v>
      </c>
      <c r="F21" s="170">
        <f>J21</f>
        <v>2</v>
      </c>
      <c r="G21" s="171"/>
      <c r="H21" s="172"/>
      <c r="I21" s="173"/>
      <c r="J21" s="280">
        <v>2</v>
      </c>
      <c r="K21" s="199">
        <f>K20</f>
        <v>1076.9029936305733</v>
      </c>
      <c r="L21" s="200">
        <f t="shared" ref="L21:L31" si="5">J21*K21</f>
        <v>2153.8059872611466</v>
      </c>
      <c r="M21" s="201">
        <f t="shared" ref="M21:M33" si="6">L21+H21+G21</f>
        <v>2153.8059872611466</v>
      </c>
      <c r="N21" s="198">
        <v>0</v>
      </c>
      <c r="O21" s="36">
        <f t="shared" ref="O21:O33" si="7">M21+N21</f>
        <v>2153.8059872611466</v>
      </c>
      <c r="Q21" s="93"/>
      <c r="R21" s="12"/>
      <c r="S21" s="12"/>
    </row>
    <row r="22" spans="2:19" ht="22.5" customHeight="1" x14ac:dyDescent="0.2">
      <c r="B22" s="8">
        <v>14</v>
      </c>
      <c r="C22" s="70">
        <v>330</v>
      </c>
      <c r="D22" s="235" t="s">
        <v>159</v>
      </c>
      <c r="E22" s="227" t="s">
        <v>149</v>
      </c>
      <c r="F22" s="170">
        <f>J22</f>
        <v>2</v>
      </c>
      <c r="G22" s="171">
        <v>0</v>
      </c>
      <c r="H22" s="172">
        <v>0</v>
      </c>
      <c r="I22" s="173">
        <f>G22+H22</f>
        <v>0</v>
      </c>
      <c r="J22" s="280">
        <v>2</v>
      </c>
      <c r="K22" s="199">
        <f>K20</f>
        <v>1076.9029936305733</v>
      </c>
      <c r="L22" s="200">
        <f t="shared" si="5"/>
        <v>2153.8059872611466</v>
      </c>
      <c r="M22" s="201">
        <f t="shared" si="6"/>
        <v>2153.8059872611466</v>
      </c>
      <c r="N22" s="198">
        <v>0</v>
      </c>
      <c r="O22" s="36">
        <f t="shared" si="7"/>
        <v>2153.8059872611466</v>
      </c>
      <c r="Q22" s="93"/>
      <c r="R22" s="12"/>
      <c r="S22" s="12"/>
    </row>
    <row r="23" spans="2:19" ht="17.25" customHeight="1" x14ac:dyDescent="0.2">
      <c r="B23" s="8">
        <v>15</v>
      </c>
      <c r="C23" s="70">
        <v>339</v>
      </c>
      <c r="D23" s="235" t="s">
        <v>88</v>
      </c>
      <c r="E23" s="239" t="s">
        <v>155</v>
      </c>
      <c r="F23" s="170">
        <f>J23</f>
        <v>2</v>
      </c>
      <c r="G23" s="171">
        <v>0</v>
      </c>
      <c r="H23" s="172">
        <v>0</v>
      </c>
      <c r="I23" s="173">
        <f>G23+H23</f>
        <v>0</v>
      </c>
      <c r="J23" s="280">
        <v>2</v>
      </c>
      <c r="K23" s="199">
        <f t="shared" ref="K23:K33" si="8">K22</f>
        <v>1076.9029936305733</v>
      </c>
      <c r="L23" s="200">
        <f t="shared" si="5"/>
        <v>2153.8059872611466</v>
      </c>
      <c r="M23" s="201">
        <f t="shared" si="6"/>
        <v>2153.8059872611466</v>
      </c>
      <c r="N23" s="198">
        <v>0</v>
      </c>
      <c r="O23" s="36">
        <f t="shared" si="7"/>
        <v>2153.8059872611466</v>
      </c>
      <c r="Q23" s="93"/>
      <c r="R23" s="12"/>
      <c r="S23" s="12"/>
    </row>
    <row r="24" spans="2:19" ht="15.75" customHeight="1" x14ac:dyDescent="0.2">
      <c r="B24" s="195">
        <v>16</v>
      </c>
      <c r="C24" s="70">
        <v>340</v>
      </c>
      <c r="D24" s="237" t="s">
        <v>20</v>
      </c>
      <c r="E24" s="238" t="s">
        <v>24</v>
      </c>
      <c r="F24" s="175">
        <f>J24</f>
        <v>4</v>
      </c>
      <c r="G24" s="176">
        <v>0</v>
      </c>
      <c r="H24" s="177">
        <v>0</v>
      </c>
      <c r="I24" s="177">
        <f>G24+H24</f>
        <v>0</v>
      </c>
      <c r="J24" s="282">
        <v>4</v>
      </c>
      <c r="K24" s="199">
        <f t="shared" si="8"/>
        <v>1076.9029936305733</v>
      </c>
      <c r="L24" s="200">
        <f t="shared" si="5"/>
        <v>4307.6119745222932</v>
      </c>
      <c r="M24" s="201">
        <f t="shared" si="6"/>
        <v>4307.6119745222932</v>
      </c>
      <c r="N24" s="198">
        <v>0</v>
      </c>
      <c r="O24" s="36">
        <f t="shared" si="7"/>
        <v>4307.6119745222932</v>
      </c>
      <c r="Q24" s="93"/>
      <c r="R24" s="12"/>
      <c r="S24" s="12"/>
    </row>
    <row r="25" spans="2:19" ht="16.5" customHeight="1" x14ac:dyDescent="0.2">
      <c r="B25" s="204">
        <v>17</v>
      </c>
      <c r="C25" s="70">
        <v>350</v>
      </c>
      <c r="D25" s="235" t="s">
        <v>132</v>
      </c>
      <c r="E25" s="174" t="s">
        <v>68</v>
      </c>
      <c r="F25" s="170">
        <f>J25</f>
        <v>5</v>
      </c>
      <c r="G25" s="171"/>
      <c r="H25" s="172"/>
      <c r="I25" s="173"/>
      <c r="J25" s="280">
        <v>5</v>
      </c>
      <c r="K25" s="199">
        <f t="shared" si="8"/>
        <v>1076.9029936305733</v>
      </c>
      <c r="L25" s="200">
        <f t="shared" si="5"/>
        <v>5384.5149681528665</v>
      </c>
      <c r="M25" s="201">
        <f t="shared" si="6"/>
        <v>5384.5149681528665</v>
      </c>
      <c r="N25" s="198">
        <v>0</v>
      </c>
      <c r="O25" s="36">
        <f t="shared" si="7"/>
        <v>5384.5149681528665</v>
      </c>
      <c r="Q25" s="93"/>
      <c r="R25" s="12"/>
      <c r="S25" s="12"/>
    </row>
    <row r="26" spans="2:19" ht="16.5" customHeight="1" x14ac:dyDescent="0.2">
      <c r="B26" s="8">
        <v>18</v>
      </c>
      <c r="C26" s="72">
        <v>352</v>
      </c>
      <c r="D26" s="234" t="s">
        <v>53</v>
      </c>
      <c r="E26" s="174" t="s">
        <v>23</v>
      </c>
      <c r="F26" s="170"/>
      <c r="G26" s="171"/>
      <c r="H26" s="172"/>
      <c r="I26" s="173"/>
      <c r="J26" s="280">
        <v>5</v>
      </c>
      <c r="K26" s="199">
        <f t="shared" si="8"/>
        <v>1076.9029936305733</v>
      </c>
      <c r="L26" s="200">
        <f t="shared" si="5"/>
        <v>5384.5149681528665</v>
      </c>
      <c r="M26" s="201">
        <f t="shared" si="6"/>
        <v>5384.5149681528665</v>
      </c>
      <c r="N26" s="198">
        <v>0</v>
      </c>
      <c r="O26" s="36">
        <f t="shared" si="7"/>
        <v>5384.5149681528665</v>
      </c>
      <c r="Q26" s="93"/>
      <c r="R26" s="12"/>
      <c r="S26" s="12"/>
    </row>
    <row r="27" spans="2:19" ht="15.75" customHeight="1" x14ac:dyDescent="0.2">
      <c r="B27" s="8">
        <v>19</v>
      </c>
      <c r="C27" s="70">
        <v>365</v>
      </c>
      <c r="D27" s="234" t="s">
        <v>96</v>
      </c>
      <c r="E27" s="174" t="s">
        <v>25</v>
      </c>
      <c r="F27" s="170">
        <f t="shared" ref="F27:F40" si="9">J27</f>
        <v>4</v>
      </c>
      <c r="G27" s="171">
        <v>0</v>
      </c>
      <c r="H27" s="172">
        <v>0</v>
      </c>
      <c r="I27" s="173">
        <f>G27+H27</f>
        <v>0</v>
      </c>
      <c r="J27" s="280">
        <v>4</v>
      </c>
      <c r="K27" s="199">
        <f t="shared" si="8"/>
        <v>1076.9029936305733</v>
      </c>
      <c r="L27" s="200">
        <f t="shared" si="5"/>
        <v>4307.6119745222932</v>
      </c>
      <c r="M27" s="201">
        <f t="shared" si="6"/>
        <v>4307.6119745222932</v>
      </c>
      <c r="N27" s="198">
        <v>0</v>
      </c>
      <c r="O27" s="36">
        <f t="shared" si="7"/>
        <v>4307.6119745222932</v>
      </c>
      <c r="Q27" s="93"/>
      <c r="R27" s="12"/>
      <c r="S27" s="12"/>
    </row>
    <row r="28" spans="2:19" ht="16.5" customHeight="1" x14ac:dyDescent="0.2">
      <c r="B28" s="8">
        <v>20</v>
      </c>
      <c r="C28" s="71">
        <v>353</v>
      </c>
      <c r="D28" s="235" t="s">
        <v>22</v>
      </c>
      <c r="E28" s="169" t="s">
        <v>165</v>
      </c>
      <c r="F28" s="170">
        <f t="shared" si="9"/>
        <v>4</v>
      </c>
      <c r="G28" s="171">
        <v>0</v>
      </c>
      <c r="H28" s="172">
        <v>0</v>
      </c>
      <c r="I28" s="173">
        <f>G28+H28</f>
        <v>0</v>
      </c>
      <c r="J28" s="280">
        <v>4</v>
      </c>
      <c r="K28" s="199">
        <f t="shared" si="8"/>
        <v>1076.9029936305733</v>
      </c>
      <c r="L28" s="200">
        <f t="shared" si="5"/>
        <v>4307.6119745222932</v>
      </c>
      <c r="M28" s="201">
        <f t="shared" si="6"/>
        <v>4307.6119745222932</v>
      </c>
      <c r="N28" s="198">
        <v>0</v>
      </c>
      <c r="O28" s="36">
        <f t="shared" si="7"/>
        <v>4307.6119745222932</v>
      </c>
      <c r="Q28" s="93"/>
      <c r="R28" s="12"/>
      <c r="S28" s="12"/>
    </row>
    <row r="29" spans="2:19" ht="17.25" customHeight="1" x14ac:dyDescent="0.2">
      <c r="B29" s="195">
        <v>21</v>
      </c>
      <c r="C29" s="70">
        <v>354</v>
      </c>
      <c r="D29" s="256" t="s">
        <v>95</v>
      </c>
      <c r="E29" s="174" t="s">
        <v>47</v>
      </c>
      <c r="F29" s="170">
        <f t="shared" si="9"/>
        <v>6</v>
      </c>
      <c r="G29" s="171">
        <v>0</v>
      </c>
      <c r="H29" s="172">
        <v>0</v>
      </c>
      <c r="I29" s="173">
        <f>G29+H29</f>
        <v>0</v>
      </c>
      <c r="J29" s="280">
        <v>6</v>
      </c>
      <c r="K29" s="199">
        <f t="shared" si="8"/>
        <v>1076.9029936305733</v>
      </c>
      <c r="L29" s="200">
        <f t="shared" si="5"/>
        <v>6461.4179617834398</v>
      </c>
      <c r="M29" s="201">
        <f t="shared" si="6"/>
        <v>6461.4179617834398</v>
      </c>
      <c r="N29" s="198">
        <v>0</v>
      </c>
      <c r="O29" s="36">
        <f t="shared" si="7"/>
        <v>6461.4179617834398</v>
      </c>
      <c r="Q29" s="93"/>
      <c r="R29" s="12"/>
      <c r="S29" s="12"/>
    </row>
    <row r="30" spans="2:19" ht="16.5" customHeight="1" x14ac:dyDescent="0.2">
      <c r="B30" s="8">
        <v>22</v>
      </c>
      <c r="C30" s="70">
        <v>354</v>
      </c>
      <c r="D30" s="237" t="s">
        <v>157</v>
      </c>
      <c r="E30" s="174" t="s">
        <v>23</v>
      </c>
      <c r="F30" s="170">
        <f t="shared" si="9"/>
        <v>4</v>
      </c>
      <c r="G30" s="171"/>
      <c r="H30" s="172"/>
      <c r="I30" s="173"/>
      <c r="J30" s="281">
        <v>4</v>
      </c>
      <c r="K30" s="199">
        <f t="shared" si="8"/>
        <v>1076.9029936305733</v>
      </c>
      <c r="L30" s="200">
        <f t="shared" si="5"/>
        <v>4307.6119745222932</v>
      </c>
      <c r="M30" s="201">
        <f t="shared" si="6"/>
        <v>4307.6119745222932</v>
      </c>
      <c r="N30" s="198">
        <v>0</v>
      </c>
      <c r="O30" s="36">
        <f t="shared" si="7"/>
        <v>4307.6119745222932</v>
      </c>
      <c r="Q30" s="93"/>
      <c r="R30" s="12"/>
      <c r="S30" s="12"/>
    </row>
    <row r="31" spans="2:19" ht="18" customHeight="1" x14ac:dyDescent="0.2">
      <c r="B31" s="8">
        <v>23</v>
      </c>
      <c r="C31" s="70">
        <v>357</v>
      </c>
      <c r="D31" s="236" t="s">
        <v>141</v>
      </c>
      <c r="E31" s="174" t="s">
        <v>23</v>
      </c>
      <c r="F31" s="170">
        <f t="shared" si="9"/>
        <v>5</v>
      </c>
      <c r="G31" s="171">
        <v>0</v>
      </c>
      <c r="H31" s="172">
        <v>0</v>
      </c>
      <c r="I31" s="173">
        <f>G31+H31</f>
        <v>0</v>
      </c>
      <c r="J31" s="280">
        <v>5</v>
      </c>
      <c r="K31" s="199">
        <f t="shared" si="8"/>
        <v>1076.9029936305733</v>
      </c>
      <c r="L31" s="200">
        <f t="shared" si="5"/>
        <v>5384.5149681528665</v>
      </c>
      <c r="M31" s="201">
        <f t="shared" si="6"/>
        <v>5384.5149681528665</v>
      </c>
      <c r="N31" s="198">
        <v>0</v>
      </c>
      <c r="O31" s="36">
        <f t="shared" si="7"/>
        <v>5384.5149681528665</v>
      </c>
      <c r="Q31" s="93"/>
      <c r="R31" s="12"/>
      <c r="S31" s="12"/>
    </row>
    <row r="32" spans="2:19" ht="17.25" customHeight="1" x14ac:dyDescent="0.2">
      <c r="B32" s="8">
        <v>24</v>
      </c>
      <c r="C32" s="70"/>
      <c r="D32" s="234" t="s">
        <v>104</v>
      </c>
      <c r="E32" s="174" t="s">
        <v>105</v>
      </c>
      <c r="F32" s="178">
        <f t="shared" si="9"/>
        <v>14</v>
      </c>
      <c r="G32" s="179">
        <v>0</v>
      </c>
      <c r="H32" s="180">
        <v>0</v>
      </c>
      <c r="I32" s="181"/>
      <c r="J32" s="280">
        <v>14</v>
      </c>
      <c r="K32" s="199">
        <f t="shared" si="8"/>
        <v>1076.9029936305733</v>
      </c>
      <c r="L32" s="200">
        <f>K32*J32-0.01</f>
        <v>15076.631910828026</v>
      </c>
      <c r="M32" s="201">
        <f t="shared" si="6"/>
        <v>15076.631910828026</v>
      </c>
      <c r="N32" s="198">
        <v>1000</v>
      </c>
      <c r="O32" s="36">
        <f t="shared" si="7"/>
        <v>16076.631910828026</v>
      </c>
      <c r="Q32" s="93"/>
      <c r="R32" s="12"/>
      <c r="S32" s="12"/>
    </row>
    <row r="33" spans="2:19" ht="15" customHeight="1" x14ac:dyDescent="0.2">
      <c r="B33" s="8">
        <v>25</v>
      </c>
      <c r="C33" s="70"/>
      <c r="D33" s="234" t="s">
        <v>129</v>
      </c>
      <c r="E33" s="174" t="s">
        <v>23</v>
      </c>
      <c r="F33" s="178">
        <f t="shared" si="9"/>
        <v>1</v>
      </c>
      <c r="G33" s="179">
        <v>0</v>
      </c>
      <c r="H33" s="180">
        <v>0</v>
      </c>
      <c r="I33" s="181">
        <f>G33+H33</f>
        <v>0</v>
      </c>
      <c r="J33" s="280">
        <v>1</v>
      </c>
      <c r="K33" s="199">
        <f t="shared" si="8"/>
        <v>1076.9029936305733</v>
      </c>
      <c r="L33" s="200">
        <f>J33*K33</f>
        <v>1076.9029936305733</v>
      </c>
      <c r="M33" s="201">
        <f t="shared" si="6"/>
        <v>1076.9029936305733</v>
      </c>
      <c r="N33" s="198">
        <v>0</v>
      </c>
      <c r="O33" s="36">
        <f t="shared" si="7"/>
        <v>1076.9029936305733</v>
      </c>
      <c r="Q33" s="93"/>
      <c r="R33" s="12"/>
      <c r="S33" s="12"/>
    </row>
    <row r="34" spans="2:19" ht="17.25" customHeight="1" x14ac:dyDescent="0.2">
      <c r="B34" s="195">
        <v>26</v>
      </c>
      <c r="C34" s="70">
        <v>358</v>
      </c>
      <c r="D34" s="235" t="s">
        <v>128</v>
      </c>
      <c r="E34" s="174" t="s">
        <v>24</v>
      </c>
      <c r="F34" s="170">
        <f t="shared" si="9"/>
        <v>0</v>
      </c>
      <c r="G34" s="171">
        <v>0</v>
      </c>
      <c r="H34" s="172">
        <v>0</v>
      </c>
      <c r="I34" s="173">
        <f>G34+H34</f>
        <v>0</v>
      </c>
      <c r="J34" s="280">
        <v>0</v>
      </c>
      <c r="K34" s="199">
        <f>РасчетБалов!E11</f>
        <v>1076.9029936305733</v>
      </c>
      <c r="L34" s="200">
        <f>J34*K34</f>
        <v>0</v>
      </c>
      <c r="M34" s="201"/>
      <c r="N34" s="198">
        <v>0</v>
      </c>
      <c r="O34" s="36">
        <f>L34+N34</f>
        <v>0</v>
      </c>
      <c r="Q34" s="93"/>
      <c r="R34" s="12"/>
      <c r="S34" s="12"/>
    </row>
    <row r="35" spans="2:19" ht="18.75" customHeight="1" x14ac:dyDescent="0.2">
      <c r="B35" s="204">
        <v>27</v>
      </c>
      <c r="C35" s="70">
        <v>359</v>
      </c>
      <c r="D35" s="235" t="s">
        <v>131</v>
      </c>
      <c r="E35" s="174" t="s">
        <v>24</v>
      </c>
      <c r="F35" s="170">
        <f t="shared" si="9"/>
        <v>4</v>
      </c>
      <c r="G35" s="171">
        <v>0</v>
      </c>
      <c r="H35" s="172">
        <v>0</v>
      </c>
      <c r="I35" s="173">
        <f>G35+H35</f>
        <v>0</v>
      </c>
      <c r="J35" s="280">
        <v>4</v>
      </c>
      <c r="K35" s="199">
        <f>K33</f>
        <v>1076.9029936305733</v>
      </c>
      <c r="L35" s="200">
        <f>J35*K35</f>
        <v>4307.6119745222932</v>
      </c>
      <c r="M35" s="201">
        <f>L35+H35+G35</f>
        <v>4307.6119745222932</v>
      </c>
      <c r="N35" s="198">
        <v>0</v>
      </c>
      <c r="O35" s="36">
        <f>M35+N35</f>
        <v>4307.6119745222932</v>
      </c>
      <c r="Q35" s="93"/>
      <c r="R35" s="12"/>
      <c r="S35" s="12"/>
    </row>
    <row r="36" spans="2:19" ht="19.5" customHeight="1" x14ac:dyDescent="0.2">
      <c r="B36" s="8">
        <v>28</v>
      </c>
      <c r="C36" s="70"/>
      <c r="D36" s="234" t="s">
        <v>152</v>
      </c>
      <c r="E36" s="174" t="s">
        <v>23</v>
      </c>
      <c r="F36" s="170">
        <f t="shared" si="9"/>
        <v>5</v>
      </c>
      <c r="G36" s="171"/>
      <c r="H36" s="172"/>
      <c r="I36" s="173"/>
      <c r="J36" s="280">
        <v>5</v>
      </c>
      <c r="K36" s="199">
        <f>K35</f>
        <v>1076.9029936305733</v>
      </c>
      <c r="L36" s="200">
        <f>J36*K36</f>
        <v>5384.5149681528665</v>
      </c>
      <c r="M36" s="201"/>
      <c r="N36" s="198">
        <v>0</v>
      </c>
      <c r="O36" s="36">
        <f>N36+L36</f>
        <v>5384.5149681528665</v>
      </c>
      <c r="Q36" s="93"/>
      <c r="R36" s="12"/>
      <c r="S36" s="12"/>
    </row>
    <row r="37" spans="2:19" ht="19.5" customHeight="1" x14ac:dyDescent="0.2">
      <c r="B37" s="8">
        <v>29</v>
      </c>
      <c r="C37" s="70"/>
      <c r="D37" s="235" t="s">
        <v>148</v>
      </c>
      <c r="E37" s="174" t="s">
        <v>47</v>
      </c>
      <c r="F37" s="170">
        <f t="shared" si="9"/>
        <v>6</v>
      </c>
      <c r="G37" s="171"/>
      <c r="H37" s="172"/>
      <c r="I37" s="173"/>
      <c r="J37" s="280">
        <v>6</v>
      </c>
      <c r="K37" s="199">
        <f>РасчетБалов!E11</f>
        <v>1076.9029936305733</v>
      </c>
      <c r="L37" s="200">
        <f>K37*J37</f>
        <v>6461.4179617834398</v>
      </c>
      <c r="M37" s="201"/>
      <c r="N37" s="198">
        <v>0</v>
      </c>
      <c r="O37" s="36">
        <f>L37+N37</f>
        <v>6461.4179617834398</v>
      </c>
      <c r="Q37" s="93"/>
      <c r="R37" s="12"/>
      <c r="S37" s="12"/>
    </row>
    <row r="38" spans="2:19" ht="22.5" customHeight="1" x14ac:dyDescent="0.2">
      <c r="B38" s="8">
        <v>30</v>
      </c>
      <c r="C38" s="70"/>
      <c r="D38" s="235" t="s">
        <v>147</v>
      </c>
      <c r="E38" s="174" t="s">
        <v>23</v>
      </c>
      <c r="F38" s="170">
        <f t="shared" si="9"/>
        <v>5</v>
      </c>
      <c r="G38" s="171">
        <v>0</v>
      </c>
      <c r="H38" s="172">
        <v>0</v>
      </c>
      <c r="I38" s="173">
        <f>G38+H38</f>
        <v>0</v>
      </c>
      <c r="J38" s="280">
        <v>5</v>
      </c>
      <c r="K38" s="199">
        <f>K36</f>
        <v>1076.9029936305733</v>
      </c>
      <c r="L38" s="200">
        <f>J38*K38</f>
        <v>5384.5149681528665</v>
      </c>
      <c r="M38" s="201">
        <f t="shared" ref="M38:M45" si="10">L38+H38+G38</f>
        <v>5384.5149681528665</v>
      </c>
      <c r="N38" s="198">
        <v>0</v>
      </c>
      <c r="O38" s="36">
        <f t="shared" ref="O38:O45" si="11">M38+N38</f>
        <v>5384.5149681528665</v>
      </c>
      <c r="Q38" s="93"/>
      <c r="R38" s="12"/>
      <c r="S38" s="12"/>
    </row>
    <row r="39" spans="2:19" ht="15.75" customHeight="1" x14ac:dyDescent="0.2">
      <c r="B39" s="195">
        <v>31</v>
      </c>
      <c r="C39" s="70"/>
      <c r="D39" s="235" t="s">
        <v>87</v>
      </c>
      <c r="E39" s="174" t="s">
        <v>23</v>
      </c>
      <c r="F39" s="170">
        <f t="shared" si="9"/>
        <v>5</v>
      </c>
      <c r="G39" s="171">
        <v>0</v>
      </c>
      <c r="H39" s="172">
        <v>0</v>
      </c>
      <c r="I39" s="173">
        <f>G39+H39</f>
        <v>0</v>
      </c>
      <c r="J39" s="280">
        <v>5</v>
      </c>
      <c r="K39" s="199">
        <f>K38</f>
        <v>1076.9029936305733</v>
      </c>
      <c r="L39" s="200">
        <f>J39*K39</f>
        <v>5384.5149681528665</v>
      </c>
      <c r="M39" s="201">
        <f t="shared" si="10"/>
        <v>5384.5149681528665</v>
      </c>
      <c r="N39" s="198">
        <v>0</v>
      </c>
      <c r="O39" s="36">
        <f t="shared" si="11"/>
        <v>5384.5149681528665</v>
      </c>
      <c r="Q39" s="93"/>
      <c r="R39" s="12"/>
      <c r="S39" s="12"/>
    </row>
    <row r="40" spans="2:19" ht="15" customHeight="1" x14ac:dyDescent="0.2">
      <c r="B40" s="204">
        <v>32</v>
      </c>
      <c r="C40" s="70"/>
      <c r="D40" s="235" t="s">
        <v>103</v>
      </c>
      <c r="E40" s="174" t="s">
        <v>24</v>
      </c>
      <c r="F40" s="170">
        <f t="shared" si="9"/>
        <v>4</v>
      </c>
      <c r="G40" s="171">
        <v>0</v>
      </c>
      <c r="H40" s="172">
        <v>0</v>
      </c>
      <c r="I40" s="173">
        <f>G40+H40</f>
        <v>0</v>
      </c>
      <c r="J40" s="280">
        <v>4</v>
      </c>
      <c r="K40" s="199">
        <f>K39</f>
        <v>1076.9029936305733</v>
      </c>
      <c r="L40" s="200">
        <f>J40*K40+0.01</f>
        <v>4307.6219745222934</v>
      </c>
      <c r="M40" s="201">
        <f t="shared" si="10"/>
        <v>4307.6219745222934</v>
      </c>
      <c r="N40" s="198">
        <v>0</v>
      </c>
      <c r="O40" s="36">
        <f t="shared" si="11"/>
        <v>4307.6219745222934</v>
      </c>
      <c r="Q40" s="93"/>
      <c r="R40" s="12"/>
      <c r="S40" s="12"/>
    </row>
    <row r="41" spans="2:19" ht="15" customHeight="1" x14ac:dyDescent="0.2">
      <c r="B41" s="8">
        <v>33</v>
      </c>
      <c r="C41" s="70"/>
      <c r="D41" s="234" t="s">
        <v>21</v>
      </c>
      <c r="E41" s="174" t="s">
        <v>23</v>
      </c>
      <c r="F41" s="178"/>
      <c r="G41" s="179"/>
      <c r="H41" s="180"/>
      <c r="I41" s="181"/>
      <c r="J41" s="283">
        <v>5</v>
      </c>
      <c r="K41" s="199">
        <f>K40</f>
        <v>1076.9029936305733</v>
      </c>
      <c r="L41" s="200">
        <f>J41*K41</f>
        <v>5384.5149681528665</v>
      </c>
      <c r="M41" s="201">
        <f t="shared" si="10"/>
        <v>5384.5149681528665</v>
      </c>
      <c r="N41" s="198">
        <v>0</v>
      </c>
      <c r="O41" s="36">
        <f t="shared" si="11"/>
        <v>5384.5149681528665</v>
      </c>
      <c r="Q41" s="93"/>
      <c r="R41" s="12"/>
      <c r="S41" s="12"/>
    </row>
    <row r="42" spans="2:19" ht="17.25" customHeight="1" x14ac:dyDescent="0.2">
      <c r="B42" s="8">
        <v>34</v>
      </c>
      <c r="C42" s="70"/>
      <c r="D42" s="254" t="s">
        <v>164</v>
      </c>
      <c r="E42" s="174" t="s">
        <v>23</v>
      </c>
      <c r="F42" s="170">
        <f>J42</f>
        <v>5</v>
      </c>
      <c r="G42" s="171">
        <v>0</v>
      </c>
      <c r="H42" s="172">
        <v>0</v>
      </c>
      <c r="I42" s="173">
        <f>G42+H42</f>
        <v>0</v>
      </c>
      <c r="J42" s="280">
        <v>5</v>
      </c>
      <c r="K42" s="199">
        <f>РасчетБалов!E11</f>
        <v>1076.9029936305733</v>
      </c>
      <c r="L42" s="200">
        <f>K42*J42</f>
        <v>5384.5149681528665</v>
      </c>
      <c r="M42" s="57">
        <f t="shared" si="10"/>
        <v>5384.5149681528665</v>
      </c>
      <c r="N42" s="58">
        <v>0</v>
      </c>
      <c r="O42" s="36">
        <f t="shared" si="11"/>
        <v>5384.5149681528665</v>
      </c>
      <c r="Q42" s="93"/>
      <c r="R42" s="12"/>
      <c r="S42" s="12"/>
    </row>
    <row r="43" spans="2:19" ht="18.75" customHeight="1" x14ac:dyDescent="0.2">
      <c r="B43" s="204">
        <v>34</v>
      </c>
      <c r="C43" s="70"/>
      <c r="D43" s="235" t="s">
        <v>168</v>
      </c>
      <c r="E43" s="174" t="s">
        <v>23</v>
      </c>
      <c r="F43" s="170"/>
      <c r="G43" s="171"/>
      <c r="H43" s="172"/>
      <c r="I43" s="173"/>
      <c r="J43" s="280">
        <v>5</v>
      </c>
      <c r="K43" s="199">
        <f>K42</f>
        <v>1076.9029936305733</v>
      </c>
      <c r="L43" s="200">
        <f>J43*K43</f>
        <v>5384.5149681528665</v>
      </c>
      <c r="M43" s="201">
        <f t="shared" si="10"/>
        <v>5384.5149681528665</v>
      </c>
      <c r="N43" s="198">
        <v>0</v>
      </c>
      <c r="O43" s="36">
        <f t="shared" si="11"/>
        <v>5384.5149681528665</v>
      </c>
      <c r="Q43" s="93"/>
      <c r="R43" s="12"/>
      <c r="S43" s="12"/>
    </row>
    <row r="44" spans="2:19" ht="27.75" customHeight="1" x14ac:dyDescent="0.2">
      <c r="B44" s="8">
        <v>35</v>
      </c>
      <c r="C44" s="70"/>
      <c r="D44" s="97" t="s">
        <v>94</v>
      </c>
      <c r="E44" s="275" t="s">
        <v>172</v>
      </c>
      <c r="F44" s="170">
        <f>J44</f>
        <v>4</v>
      </c>
      <c r="G44" s="171">
        <v>0</v>
      </c>
      <c r="H44" s="172">
        <v>0</v>
      </c>
      <c r="I44" s="173">
        <f>G44+H44</f>
        <v>0</v>
      </c>
      <c r="J44" s="280">
        <v>4</v>
      </c>
      <c r="K44" s="199">
        <f>K43</f>
        <v>1076.9029936305733</v>
      </c>
      <c r="L44" s="221">
        <f>J44*K44</f>
        <v>4307.6119745222932</v>
      </c>
      <c r="M44" s="272">
        <f t="shared" si="10"/>
        <v>4307.6119745222932</v>
      </c>
      <c r="N44" s="273">
        <v>0</v>
      </c>
      <c r="O44" s="36">
        <f t="shared" si="11"/>
        <v>4307.6119745222932</v>
      </c>
      <c r="Q44" s="93"/>
      <c r="R44" s="12"/>
      <c r="S44" s="12"/>
    </row>
    <row r="45" spans="2:19" ht="13.5" hidden="1" customHeight="1" x14ac:dyDescent="0.2">
      <c r="B45" s="8">
        <v>36</v>
      </c>
      <c r="C45" s="242"/>
      <c r="D45" s="247"/>
      <c r="E45" s="255"/>
      <c r="F45" s="248">
        <f>J45</f>
        <v>0</v>
      </c>
      <c r="G45" s="249">
        <v>0</v>
      </c>
      <c r="H45" s="250">
        <v>0</v>
      </c>
      <c r="I45" s="250">
        <f>G45+H45</f>
        <v>0</v>
      </c>
      <c r="J45" s="274"/>
      <c r="K45" s="199">
        <f>K44</f>
        <v>1076.9029936305733</v>
      </c>
      <c r="L45" s="251">
        <f>J45*K45</f>
        <v>0</v>
      </c>
      <c r="M45" s="258">
        <f t="shared" si="10"/>
        <v>0</v>
      </c>
      <c r="N45" s="249">
        <v>0</v>
      </c>
      <c r="O45" s="252">
        <f t="shared" si="11"/>
        <v>0</v>
      </c>
      <c r="Q45" s="93"/>
      <c r="R45" s="12"/>
      <c r="S45" s="12"/>
    </row>
    <row r="46" spans="2:19" ht="13.5" hidden="1" customHeight="1" x14ac:dyDescent="0.2">
      <c r="B46" s="246">
        <v>37</v>
      </c>
      <c r="C46" s="242"/>
      <c r="D46" s="257"/>
      <c r="E46" s="247"/>
      <c r="F46" s="248"/>
      <c r="G46" s="249"/>
      <c r="H46" s="250"/>
      <c r="I46" s="250"/>
      <c r="J46" s="271"/>
      <c r="K46" s="199">
        <f>РасчетБалов!E11</f>
        <v>1076.9029936305733</v>
      </c>
      <c r="L46" s="251">
        <f>K46*J46</f>
        <v>0</v>
      </c>
      <c r="M46" s="252"/>
      <c r="N46" s="253">
        <v>0</v>
      </c>
      <c r="O46" s="252">
        <f>N46+L46</f>
        <v>0</v>
      </c>
      <c r="Q46" s="93"/>
      <c r="R46" s="12"/>
      <c r="S46" s="12"/>
    </row>
    <row r="47" spans="2:19" s="6" customFormat="1" ht="18.75" customHeight="1" thickBot="1" x14ac:dyDescent="0.25">
      <c r="B47" s="189"/>
      <c r="C47" s="190"/>
      <c r="D47" s="191" t="s">
        <v>16</v>
      </c>
      <c r="E47" s="222"/>
      <c r="F47" s="223">
        <f>SUM(F8:F44)</f>
        <v>128</v>
      </c>
      <c r="G47" s="224">
        <f>SUM(G8:G44)</f>
        <v>0</v>
      </c>
      <c r="H47" s="224">
        <f>SUM(H8:H44)</f>
        <v>0</v>
      </c>
      <c r="I47" s="225">
        <f>SUM(I8:I44)</f>
        <v>0</v>
      </c>
      <c r="J47" s="194">
        <f>SUM(J8:J45)</f>
        <v>157</v>
      </c>
      <c r="K47" s="226"/>
      <c r="L47" s="224"/>
      <c r="M47" s="192">
        <f>SUM(M8:M45)</f>
        <v>132459.06821656055</v>
      </c>
      <c r="N47" s="192">
        <f>SUM(N8:N46)</f>
        <v>1000</v>
      </c>
      <c r="O47" s="193">
        <f>SUM(O8:O45)</f>
        <v>170073.77000000002</v>
      </c>
      <c r="P47" s="68"/>
      <c r="Q47" s="92"/>
    </row>
    <row r="48" spans="2:19" x14ac:dyDescent="0.2">
      <c r="G48" s="18"/>
    </row>
    <row r="49" spans="2:15" ht="15.75" x14ac:dyDescent="0.25">
      <c r="B49" s="98" t="s">
        <v>124</v>
      </c>
      <c r="C49" s="99"/>
      <c r="D49" s="100"/>
      <c r="E49" s="99"/>
      <c r="F49" s="100" t="s">
        <v>50</v>
      </c>
      <c r="G49" s="101"/>
      <c r="H49" s="101"/>
      <c r="I49" s="102"/>
      <c r="J49" s="101"/>
      <c r="K49" s="98"/>
      <c r="L49" s="98"/>
      <c r="M49" s="98"/>
      <c r="N49" s="98"/>
      <c r="O49" s="98"/>
    </row>
    <row r="50" spans="2:15" ht="15.75" x14ac:dyDescent="0.25">
      <c r="B50" s="98" t="s">
        <v>174</v>
      </c>
      <c r="C50" s="99"/>
      <c r="D50" s="98"/>
      <c r="E50" s="99"/>
      <c r="F50" s="100"/>
      <c r="G50" s="101"/>
      <c r="H50" s="101"/>
      <c r="I50" s="102"/>
      <c r="J50" s="101"/>
      <c r="K50" s="98"/>
      <c r="L50" s="98"/>
      <c r="M50" s="98"/>
      <c r="N50" s="98"/>
      <c r="O50" s="98"/>
    </row>
    <row r="51" spans="2:15" ht="15.75" x14ac:dyDescent="0.25">
      <c r="B51" s="98" t="s">
        <v>123</v>
      </c>
      <c r="C51" s="99"/>
      <c r="D51" s="100"/>
      <c r="E51" s="99"/>
      <c r="F51" s="100"/>
      <c r="G51" s="101"/>
      <c r="H51" s="101"/>
      <c r="I51" s="102"/>
      <c r="J51" s="101"/>
      <c r="K51" s="98"/>
      <c r="L51" s="98"/>
      <c r="M51" s="98"/>
      <c r="N51" s="98"/>
      <c r="O51" s="98"/>
    </row>
    <row r="52" spans="2:15" ht="15.75" x14ac:dyDescent="0.25">
      <c r="B52" s="98" t="s">
        <v>146</v>
      </c>
      <c r="C52" s="99"/>
      <c r="D52" s="100"/>
      <c r="E52" s="99"/>
      <c r="F52" s="100"/>
      <c r="G52" s="101"/>
      <c r="H52" s="101"/>
      <c r="I52" s="102"/>
      <c r="J52" s="101"/>
      <c r="K52" s="98"/>
      <c r="L52" s="98"/>
      <c r="M52" s="98"/>
      <c r="N52" s="98"/>
      <c r="O52" s="98"/>
    </row>
    <row r="53" spans="2:15" ht="15.75" x14ac:dyDescent="0.25">
      <c r="B53" s="98"/>
      <c r="C53" s="99"/>
      <c r="D53" s="100"/>
      <c r="E53" s="99"/>
      <c r="F53" s="100"/>
      <c r="G53" s="101"/>
      <c r="H53" s="101"/>
      <c r="I53" s="102"/>
      <c r="J53" s="101"/>
      <c r="K53" s="98"/>
      <c r="L53" s="98"/>
      <c r="M53" s="98"/>
      <c r="N53" s="98"/>
      <c r="O53" s="98"/>
    </row>
    <row r="54" spans="2:15" ht="15.75" x14ac:dyDescent="0.25">
      <c r="B54" s="98" t="s">
        <v>106</v>
      </c>
      <c r="C54" s="99"/>
      <c r="D54" s="100"/>
      <c r="E54" s="99"/>
      <c r="F54" s="100"/>
      <c r="G54" s="101"/>
      <c r="H54" s="101"/>
      <c r="I54" s="102"/>
      <c r="J54" s="101"/>
      <c r="K54" s="98"/>
      <c r="L54" s="98"/>
      <c r="M54" s="98"/>
      <c r="N54" s="98"/>
      <c r="O54" s="98"/>
    </row>
    <row r="55" spans="2:15" ht="15.75" x14ac:dyDescent="0.25">
      <c r="B55" s="98" t="s">
        <v>108</v>
      </c>
      <c r="C55" s="99"/>
      <c r="D55" s="100"/>
      <c r="E55" s="99"/>
      <c r="F55" s="100"/>
      <c r="G55" s="101"/>
      <c r="H55" s="101"/>
      <c r="I55" s="102"/>
      <c r="J55" s="101"/>
      <c r="K55" s="98"/>
      <c r="L55" s="98"/>
      <c r="M55" s="98"/>
      <c r="N55" s="98"/>
      <c r="O55" s="98"/>
    </row>
    <row r="56" spans="2:15" ht="15.75" x14ac:dyDescent="0.25">
      <c r="B56" s="98"/>
      <c r="C56" s="99"/>
      <c r="D56" s="100"/>
      <c r="E56" s="99"/>
      <c r="F56" s="100"/>
      <c r="G56" s="101"/>
      <c r="H56" s="101"/>
      <c r="I56" s="102"/>
      <c r="J56" s="101"/>
      <c r="K56" s="98"/>
      <c r="L56" s="98"/>
      <c r="M56" s="98"/>
      <c r="N56" s="98"/>
      <c r="O56" s="98"/>
    </row>
    <row r="57" spans="2:15" ht="15.75" x14ac:dyDescent="0.25">
      <c r="B57" s="98" t="s">
        <v>107</v>
      </c>
      <c r="C57" s="99"/>
      <c r="D57" s="100"/>
      <c r="E57" s="99"/>
      <c r="F57" s="100"/>
      <c r="G57" s="101"/>
      <c r="H57" s="101"/>
      <c r="I57" s="102"/>
      <c r="J57" s="101"/>
      <c r="K57" s="98"/>
      <c r="L57" s="98"/>
      <c r="M57" s="98"/>
      <c r="N57" s="98"/>
      <c r="O57" s="98"/>
    </row>
    <row r="58" spans="2:15" ht="15.75" x14ac:dyDescent="0.25">
      <c r="B58" s="98" t="s">
        <v>143</v>
      </c>
      <c r="C58" s="99"/>
      <c r="D58" s="100"/>
      <c r="E58" s="99"/>
      <c r="F58" s="100"/>
      <c r="G58" s="101"/>
      <c r="H58" s="101"/>
      <c r="I58" s="102"/>
      <c r="J58" s="101"/>
      <c r="K58" s="98"/>
      <c r="L58" s="98"/>
      <c r="M58" s="98"/>
      <c r="N58" s="98"/>
      <c r="O58" s="98"/>
    </row>
    <row r="59" spans="2:15" ht="15.75" x14ac:dyDescent="0.25">
      <c r="B59" s="98"/>
      <c r="C59" s="103"/>
      <c r="D59" s="103"/>
      <c r="E59" s="103"/>
      <c r="F59" s="103"/>
      <c r="G59" s="103"/>
      <c r="H59" s="104" t="s">
        <v>120</v>
      </c>
      <c r="I59" s="102"/>
      <c r="J59" s="104" t="s">
        <v>125</v>
      </c>
      <c r="K59" s="102"/>
      <c r="L59" s="105"/>
      <c r="M59" s="98"/>
      <c r="N59" s="98"/>
      <c r="O59" s="98"/>
    </row>
    <row r="60" spans="2:15" ht="15.75" x14ac:dyDescent="0.25">
      <c r="B60" s="98"/>
      <c r="C60" s="99"/>
      <c r="D60" s="100"/>
      <c r="E60" s="99"/>
      <c r="F60" s="100"/>
      <c r="G60" s="101"/>
      <c r="H60" s="104" t="s">
        <v>110</v>
      </c>
      <c r="I60" s="102"/>
      <c r="J60" s="104" t="s">
        <v>110</v>
      </c>
      <c r="K60" s="102"/>
      <c r="L60" s="105"/>
      <c r="M60" s="98"/>
      <c r="N60" s="98"/>
      <c r="O60" s="98"/>
    </row>
    <row r="61" spans="2:15" ht="15.75" x14ac:dyDescent="0.25">
      <c r="B61" s="98"/>
      <c r="C61" s="99"/>
      <c r="D61" s="99"/>
      <c r="E61" s="98"/>
      <c r="F61" s="98"/>
      <c r="G61" s="98"/>
      <c r="H61" s="104" t="s">
        <v>111</v>
      </c>
      <c r="I61" s="102"/>
      <c r="J61" s="104" t="s">
        <v>111</v>
      </c>
      <c r="K61" s="102"/>
      <c r="L61" s="105"/>
      <c r="M61" s="98"/>
      <c r="N61" s="98"/>
      <c r="O61" s="98"/>
    </row>
    <row r="62" spans="2:15" ht="15.75" x14ac:dyDescent="0.25">
      <c r="B62" s="99"/>
      <c r="C62" s="100"/>
      <c r="D62" s="101"/>
      <c r="E62" s="101"/>
      <c r="F62" s="102"/>
      <c r="G62" s="106"/>
      <c r="H62" s="104" t="s">
        <v>121</v>
      </c>
      <c r="I62" s="102"/>
      <c r="J62" s="104" t="s">
        <v>126</v>
      </c>
      <c r="K62" s="102"/>
      <c r="L62" s="105"/>
      <c r="M62" s="98"/>
      <c r="N62" s="98"/>
      <c r="O62" s="98"/>
    </row>
    <row r="63" spans="2:15" ht="15" x14ac:dyDescent="0.2">
      <c r="B63" s="98"/>
      <c r="C63" s="98"/>
      <c r="D63" s="102"/>
      <c r="E63" s="102"/>
      <c r="F63" s="102"/>
      <c r="G63" s="106"/>
      <c r="H63" s="104" t="s">
        <v>112</v>
      </c>
      <c r="I63" s="102"/>
      <c r="J63" s="104" t="s">
        <v>139</v>
      </c>
      <c r="K63" s="102"/>
      <c r="L63" s="105"/>
      <c r="M63" s="98"/>
      <c r="N63" s="98"/>
      <c r="O63" s="98"/>
    </row>
    <row r="64" spans="2:15" ht="15.75" x14ac:dyDescent="0.25">
      <c r="B64" s="98"/>
      <c r="C64" s="98"/>
      <c r="D64" s="102"/>
      <c r="E64" s="102"/>
      <c r="F64" s="101"/>
      <c r="G64" s="107"/>
      <c r="H64" s="104" t="s">
        <v>113</v>
      </c>
      <c r="I64" s="102"/>
      <c r="J64" s="104"/>
      <c r="K64" s="102"/>
      <c r="L64" s="105"/>
      <c r="M64" s="98"/>
      <c r="N64" s="98"/>
      <c r="O64" s="98"/>
    </row>
    <row r="65" spans="2:15" ht="15.75" x14ac:dyDescent="0.25">
      <c r="B65" s="99"/>
      <c r="C65" s="98"/>
      <c r="D65" s="100"/>
      <c r="E65" s="100"/>
      <c r="F65" s="100"/>
      <c r="G65" s="108"/>
      <c r="H65" s="104" t="s">
        <v>114</v>
      </c>
      <c r="I65" s="102"/>
      <c r="J65" s="104"/>
      <c r="K65" s="102"/>
      <c r="L65" s="105"/>
      <c r="M65" s="98"/>
      <c r="N65" s="98"/>
      <c r="O65" s="98"/>
    </row>
    <row r="66" spans="2:15" ht="15.75" x14ac:dyDescent="0.25">
      <c r="B66" s="99"/>
      <c r="C66" s="98"/>
      <c r="D66" s="100"/>
      <c r="E66" s="100"/>
      <c r="F66" s="100"/>
      <c r="G66" s="108"/>
      <c r="H66" s="104"/>
      <c r="I66" s="102"/>
      <c r="J66" s="105"/>
      <c r="K66" s="98"/>
      <c r="L66" s="98"/>
      <c r="M66" s="98"/>
      <c r="N66" s="98"/>
      <c r="O66" s="98"/>
    </row>
    <row r="67" spans="2:15" ht="15.75" x14ac:dyDescent="0.25">
      <c r="B67" s="98" t="s">
        <v>117</v>
      </c>
      <c r="C67" s="98"/>
      <c r="D67" s="100"/>
      <c r="E67" s="100"/>
      <c r="F67" s="100"/>
      <c r="G67" s="108"/>
      <c r="H67" s="103"/>
      <c r="I67" s="102"/>
      <c r="J67" s="101"/>
      <c r="K67" s="98"/>
      <c r="L67" s="98"/>
      <c r="M67" s="98"/>
      <c r="N67" s="98"/>
      <c r="O67" s="98"/>
    </row>
    <row r="68" spans="2:15" ht="15.75" x14ac:dyDescent="0.25">
      <c r="B68" s="98" t="s">
        <v>115</v>
      </c>
      <c r="C68" s="98"/>
      <c r="D68" s="100"/>
      <c r="E68" s="100"/>
      <c r="F68" s="100"/>
      <c r="G68" s="108"/>
      <c r="H68" s="103"/>
      <c r="I68" s="102"/>
      <c r="J68" s="101"/>
      <c r="K68" s="98"/>
      <c r="L68" s="98"/>
      <c r="M68" s="98"/>
      <c r="N68" s="98"/>
      <c r="O68" s="98"/>
    </row>
    <row r="69" spans="2:15" ht="15.75" x14ac:dyDescent="0.25">
      <c r="B69" s="98" t="s">
        <v>116</v>
      </c>
      <c r="C69" s="98"/>
      <c r="D69" s="100"/>
      <c r="E69" s="100"/>
      <c r="F69" s="100"/>
      <c r="G69" s="108"/>
      <c r="H69" s="103"/>
      <c r="I69" s="102"/>
      <c r="J69" s="101"/>
      <c r="K69" s="98"/>
      <c r="L69" s="98"/>
      <c r="M69" s="98"/>
      <c r="N69" s="98"/>
      <c r="O69" s="98"/>
    </row>
    <row r="70" spans="2:15" ht="15.75" x14ac:dyDescent="0.25">
      <c r="B70" s="98"/>
      <c r="C70" s="109"/>
      <c r="D70" s="102"/>
      <c r="E70" s="102"/>
      <c r="F70" s="102"/>
      <c r="G70" s="106"/>
      <c r="H70" s="106"/>
      <c r="I70" s="98"/>
      <c r="J70" s="110"/>
      <c r="K70" s="98"/>
      <c r="L70" s="98"/>
      <c r="M70" s="98"/>
      <c r="N70" s="98"/>
      <c r="O70" s="98"/>
    </row>
    <row r="71" spans="2:15" ht="15.75" x14ac:dyDescent="0.25">
      <c r="B71" s="98" t="s">
        <v>118</v>
      </c>
      <c r="C71" s="98"/>
      <c r="D71" s="102"/>
      <c r="E71" s="102"/>
      <c r="F71" s="102"/>
      <c r="G71" s="106"/>
      <c r="H71" s="106"/>
      <c r="I71" s="98"/>
      <c r="J71" s="110"/>
      <c r="K71" s="98"/>
      <c r="L71" s="98"/>
      <c r="M71" s="98"/>
      <c r="N71" s="98"/>
      <c r="O71" s="98"/>
    </row>
    <row r="72" spans="2:15" ht="15.75" x14ac:dyDescent="0.25">
      <c r="B72" s="98" t="s">
        <v>119</v>
      </c>
      <c r="C72" s="98"/>
      <c r="D72" s="102"/>
      <c r="E72" s="102"/>
      <c r="F72" s="102"/>
      <c r="G72" s="106"/>
      <c r="H72" s="106"/>
      <c r="I72" s="98"/>
      <c r="J72" s="110"/>
      <c r="K72" s="98"/>
      <c r="L72" s="98"/>
      <c r="M72" s="98"/>
      <c r="N72" s="98"/>
      <c r="O72" s="98"/>
    </row>
    <row r="73" spans="2:15" ht="15.75" x14ac:dyDescent="0.25">
      <c r="B73" s="98" t="s">
        <v>116</v>
      </c>
      <c r="C73" s="98"/>
      <c r="D73" s="102"/>
      <c r="E73" s="102"/>
      <c r="F73" s="102"/>
      <c r="G73" s="106"/>
      <c r="H73" s="106"/>
      <c r="I73" s="98"/>
      <c r="J73" s="110"/>
      <c r="K73" s="98"/>
      <c r="L73" s="98"/>
      <c r="M73" s="98"/>
      <c r="N73" s="98"/>
      <c r="O73" s="98"/>
    </row>
    <row r="74" spans="2:15" ht="15.75" x14ac:dyDescent="0.25">
      <c r="B74" s="111"/>
      <c r="C74" s="111"/>
      <c r="D74" s="98"/>
      <c r="E74" s="98"/>
      <c r="F74" s="98"/>
      <c r="G74" s="98"/>
      <c r="H74" s="98"/>
      <c r="I74" s="98"/>
      <c r="J74" s="98"/>
      <c r="K74" s="98"/>
      <c r="L74" s="101"/>
      <c r="M74" s="112"/>
      <c r="N74" s="98"/>
      <c r="O74" s="98"/>
    </row>
    <row r="75" spans="2:15" ht="15.75" x14ac:dyDescent="0.25">
      <c r="B75" s="111"/>
      <c r="C75" s="111"/>
      <c r="D75" s="98"/>
      <c r="E75" s="98"/>
      <c r="F75" s="98"/>
      <c r="G75" s="98"/>
      <c r="H75" s="98"/>
      <c r="I75" s="98"/>
      <c r="J75" s="98"/>
      <c r="K75" s="98"/>
      <c r="L75" s="101"/>
      <c r="M75" s="112"/>
      <c r="N75" s="98"/>
      <c r="O75" s="98"/>
    </row>
    <row r="76" spans="2:15" ht="15.75" x14ac:dyDescent="0.25">
      <c r="B76" s="111"/>
      <c r="C76" s="111"/>
      <c r="D76" s="98"/>
      <c r="E76" s="98"/>
      <c r="F76" s="98"/>
      <c r="G76" s="98"/>
      <c r="H76" s="98"/>
      <c r="I76" s="98"/>
      <c r="J76" s="98"/>
      <c r="K76" s="98"/>
      <c r="L76" s="101"/>
      <c r="M76" s="112"/>
      <c r="N76" s="98"/>
      <c r="O76" s="98"/>
    </row>
    <row r="77" spans="2:15" ht="15.75" x14ac:dyDescent="0.25">
      <c r="B77" s="111"/>
      <c r="C77" s="111"/>
      <c r="D77" s="98"/>
      <c r="E77" s="98"/>
      <c r="F77" s="98"/>
      <c r="G77" s="98"/>
      <c r="H77" s="98"/>
      <c r="I77" s="98"/>
      <c r="J77" s="98"/>
      <c r="K77" s="98"/>
      <c r="L77" s="101"/>
      <c r="M77" s="112"/>
      <c r="N77" s="98"/>
      <c r="O77" s="98"/>
    </row>
    <row r="78" spans="2:15" ht="15.75" x14ac:dyDescent="0.25">
      <c r="B78" s="111"/>
      <c r="C78" s="111"/>
      <c r="D78" s="98"/>
      <c r="E78" s="98"/>
      <c r="F78" s="98"/>
      <c r="G78" s="98"/>
      <c r="H78" s="98"/>
      <c r="I78" s="98"/>
      <c r="J78" s="98"/>
      <c r="K78" s="98"/>
      <c r="L78" s="101"/>
      <c r="M78" s="112"/>
      <c r="N78" s="98"/>
      <c r="O78" s="98"/>
    </row>
  </sheetData>
  <autoFilter ref="D9:J45">
    <sortState ref="D10:J43">
      <sortCondition ref="D10:D43"/>
    </sortState>
  </autoFilter>
  <sortState ref="D9:O46">
    <sortCondition ref="D9"/>
  </sortState>
  <mergeCells count="7">
    <mergeCell ref="O6:O7"/>
    <mergeCell ref="N6:N7"/>
    <mergeCell ref="F6:M6"/>
    <mergeCell ref="B6:B7"/>
    <mergeCell ref="C6:C7"/>
    <mergeCell ref="D6:D7"/>
    <mergeCell ref="E6:E7"/>
  </mergeCells>
  <phoneticPr fontId="1" type="noConversion"/>
  <pageMargins left="0.79" right="0.32" top="0.21" bottom="0.53" header="0.21" footer="0.51181102362204722"/>
  <pageSetup paperSize="9" scale="6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70"/>
  <sheetViews>
    <sheetView topLeftCell="A29" zoomScale="70" zoomScaleNormal="70" workbookViewId="0">
      <selection activeCell="B47" sqref="B47"/>
    </sheetView>
  </sheetViews>
  <sheetFormatPr defaultRowHeight="12.75" x14ac:dyDescent="0.2"/>
  <cols>
    <col min="1" max="1" width="4.85546875" customWidth="1"/>
    <col min="2" max="2" width="5.5703125" style="14" customWidth="1"/>
    <col min="3" max="3" width="6.140625" style="4" hidden="1" customWidth="1"/>
    <col min="4" max="4" width="24.42578125" customWidth="1"/>
    <col min="5" max="5" width="19.85546875" customWidth="1"/>
    <col min="6" max="6" width="6.85546875" style="1" hidden="1" customWidth="1"/>
    <col min="7" max="7" width="14.85546875" style="1" hidden="1" customWidth="1"/>
    <col min="8" max="8" width="12.7109375" style="1" hidden="1" customWidth="1"/>
    <col min="9" max="9" width="11.28515625" style="34" hidden="1" customWidth="1"/>
    <col min="10" max="10" width="5.7109375" style="34" customWidth="1"/>
    <col min="11" max="11" width="11.28515625" customWidth="1"/>
    <col min="12" max="12" width="19.5703125" style="10" customWidth="1"/>
    <col min="13" max="13" width="0.28515625" customWidth="1"/>
    <col min="14" max="14" width="14.28515625" customWidth="1"/>
    <col min="15" max="15" width="16" customWidth="1"/>
    <col min="17" max="17" width="11.85546875" customWidth="1"/>
  </cols>
  <sheetData>
    <row r="1" spans="1:19" ht="15.75" x14ac:dyDescent="0.25">
      <c r="A1" s="69"/>
      <c r="B1" s="113"/>
      <c r="C1" s="114" t="s">
        <v>8</v>
      </c>
      <c r="D1" s="114"/>
      <c r="E1" s="115"/>
      <c r="F1" s="116"/>
      <c r="G1" s="116"/>
      <c r="H1" s="116"/>
      <c r="I1" s="117"/>
      <c r="J1" s="118"/>
      <c r="K1" s="119"/>
      <c r="L1" s="120"/>
      <c r="M1" s="119"/>
      <c r="N1" s="119"/>
      <c r="O1" s="121" t="s">
        <v>62</v>
      </c>
      <c r="S1" s="5" t="s">
        <v>64</v>
      </c>
    </row>
    <row r="2" spans="1:19" ht="15.75" x14ac:dyDescent="0.25">
      <c r="B2" s="122"/>
      <c r="C2" s="113"/>
      <c r="D2" s="114"/>
      <c r="E2" s="123" t="s">
        <v>17</v>
      </c>
      <c r="F2" s="124"/>
      <c r="G2" s="125"/>
      <c r="H2" s="124"/>
      <c r="I2" s="126"/>
      <c r="J2" s="127"/>
      <c r="K2" s="114"/>
      <c r="L2" s="128"/>
      <c r="M2" s="114"/>
      <c r="N2" s="114"/>
      <c r="O2" s="114"/>
      <c r="S2" s="5">
        <f>РасчетБалов!D11</f>
        <v>1429.7188755020081</v>
      </c>
    </row>
    <row r="3" spans="1:19" ht="15.75" x14ac:dyDescent="0.25">
      <c r="B3" s="129"/>
      <c r="C3" s="130"/>
      <c r="D3" s="114"/>
      <c r="E3" s="114"/>
      <c r="F3" s="124"/>
      <c r="G3" s="125"/>
      <c r="H3" s="124"/>
      <c r="I3" s="127"/>
      <c r="J3" s="243"/>
      <c r="K3" s="244" t="s">
        <v>173</v>
      </c>
      <c r="L3" s="245"/>
      <c r="M3" s="114"/>
      <c r="N3" s="114"/>
      <c r="O3" s="114"/>
    </row>
    <row r="4" spans="1:19" ht="16.5" thickBot="1" x14ac:dyDescent="0.3">
      <c r="B4" s="122"/>
      <c r="C4" s="113"/>
      <c r="D4" s="114"/>
      <c r="E4" s="114"/>
      <c r="F4" s="125"/>
      <c r="G4" s="125"/>
      <c r="H4" s="125"/>
      <c r="I4" s="127"/>
      <c r="J4" s="127"/>
      <c r="K4" s="114"/>
      <c r="L4" s="131"/>
      <c r="M4" s="114"/>
      <c r="N4" s="114"/>
      <c r="O4" s="114"/>
    </row>
    <row r="5" spans="1:19" ht="45" customHeight="1" thickBot="1" x14ac:dyDescent="0.25">
      <c r="B5" s="299" t="s">
        <v>15</v>
      </c>
      <c r="C5" s="301" t="s">
        <v>18</v>
      </c>
      <c r="D5" s="303" t="s">
        <v>10</v>
      </c>
      <c r="E5" s="305" t="s">
        <v>11</v>
      </c>
      <c r="F5" s="307" t="s">
        <v>81</v>
      </c>
      <c r="G5" s="308"/>
      <c r="H5" s="308"/>
      <c r="I5" s="308"/>
      <c r="J5" s="308"/>
      <c r="K5" s="308"/>
      <c r="L5" s="308"/>
      <c r="M5" s="309"/>
      <c r="N5" s="297" t="s">
        <v>72</v>
      </c>
      <c r="O5" s="297" t="s">
        <v>71</v>
      </c>
    </row>
    <row r="6" spans="1:19" s="7" customFormat="1" ht="64.5" customHeight="1" thickBot="1" x14ac:dyDescent="0.25">
      <c r="B6" s="300"/>
      <c r="C6" s="302"/>
      <c r="D6" s="304"/>
      <c r="E6" s="306"/>
      <c r="F6" s="216" t="s">
        <v>49</v>
      </c>
      <c r="G6" s="217" t="s">
        <v>82</v>
      </c>
      <c r="H6" s="132" t="s">
        <v>83</v>
      </c>
      <c r="I6" s="133" t="s">
        <v>70</v>
      </c>
      <c r="J6" s="152" t="s">
        <v>49</v>
      </c>
      <c r="K6" s="218" t="s">
        <v>84</v>
      </c>
      <c r="L6" s="219" t="s">
        <v>85</v>
      </c>
      <c r="M6" s="220" t="s">
        <v>16</v>
      </c>
      <c r="N6" s="298"/>
      <c r="O6" s="298"/>
    </row>
    <row r="7" spans="1:19" s="9" customFormat="1" ht="16.5" hidden="1" customHeight="1" x14ac:dyDescent="0.2">
      <c r="B7" s="134">
        <v>1</v>
      </c>
      <c r="C7" s="135">
        <v>4</v>
      </c>
      <c r="D7" s="136"/>
      <c r="E7" s="141"/>
      <c r="F7" s="182">
        <f t="shared" ref="F7" si="0">J7</f>
        <v>0</v>
      </c>
      <c r="G7" s="183">
        <v>0</v>
      </c>
      <c r="H7" s="137">
        <v>0</v>
      </c>
      <c r="I7" s="138">
        <f t="shared" ref="I7" si="1">G7+H7</f>
        <v>0</v>
      </c>
      <c r="J7" s="153">
        <v>0</v>
      </c>
      <c r="K7" s="184">
        <v>0</v>
      </c>
      <c r="L7" s="185">
        <f t="shared" ref="L7" si="2">F7*K7</f>
        <v>0</v>
      </c>
      <c r="M7" s="186">
        <f t="shared" ref="M7" si="3">L7+H7+G7</f>
        <v>0</v>
      </c>
      <c r="N7" s="139">
        <v>0</v>
      </c>
      <c r="O7" s="140">
        <f t="shared" ref="O7" si="4">M7+N7</f>
        <v>0</v>
      </c>
    </row>
    <row r="8" spans="1:19" s="9" customFormat="1" ht="19.5" customHeight="1" x14ac:dyDescent="0.25">
      <c r="B8" s="134">
        <v>1</v>
      </c>
      <c r="C8" s="135"/>
      <c r="D8" s="136" t="s">
        <v>90</v>
      </c>
      <c r="E8" s="141" t="s">
        <v>13</v>
      </c>
      <c r="F8" s="182">
        <f t="shared" ref="F8" si="5">J8</f>
        <v>20</v>
      </c>
      <c r="G8" s="183">
        <v>0</v>
      </c>
      <c r="H8" s="137">
        <v>0</v>
      </c>
      <c r="I8" s="138">
        <f t="shared" ref="I8" si="6">G8+H8</f>
        <v>0</v>
      </c>
      <c r="J8" s="276">
        <v>20</v>
      </c>
      <c r="K8" s="184">
        <f>S2</f>
        <v>1429.7188755020081</v>
      </c>
      <c r="L8" s="185">
        <f t="shared" ref="L8" si="7">F8*K8</f>
        <v>28594.377510040162</v>
      </c>
      <c r="M8" s="186">
        <f t="shared" ref="M8" si="8">L8+H8+G8</f>
        <v>28594.377510040162</v>
      </c>
      <c r="N8" s="138">
        <v>0</v>
      </c>
      <c r="O8" s="187">
        <f t="shared" ref="O8" si="9">M8+N8</f>
        <v>28594.377510040162</v>
      </c>
    </row>
    <row r="9" spans="1:19" s="9" customFormat="1" ht="21" hidden="1" customHeight="1" x14ac:dyDescent="0.2">
      <c r="B9" s="134">
        <f t="shared" ref="B9" si="10">B8+1</f>
        <v>2</v>
      </c>
      <c r="C9" s="135">
        <v>110</v>
      </c>
      <c r="D9" s="136"/>
      <c r="E9" s="141"/>
      <c r="F9" s="182">
        <f t="shared" ref="F9" si="11">J9</f>
        <v>0</v>
      </c>
      <c r="G9" s="183">
        <v>0</v>
      </c>
      <c r="H9" s="137">
        <v>0</v>
      </c>
      <c r="I9" s="138">
        <f t="shared" ref="I9" si="12">G9+H9</f>
        <v>0</v>
      </c>
      <c r="J9" s="240">
        <v>0</v>
      </c>
      <c r="K9" s="184">
        <f>S2</f>
        <v>1429.7188755020081</v>
      </c>
      <c r="L9" s="185">
        <f t="shared" ref="L9" si="13">F9*K9</f>
        <v>0</v>
      </c>
      <c r="M9" s="186">
        <f t="shared" ref="M9" si="14">L9+H9+G9</f>
        <v>0</v>
      </c>
      <c r="N9" s="138">
        <v>0</v>
      </c>
      <c r="O9" s="187">
        <f t="shared" ref="O9" si="15">M9+N9</f>
        <v>0</v>
      </c>
    </row>
    <row r="10" spans="1:19" s="56" customFormat="1" ht="21" customHeight="1" x14ac:dyDescent="0.2">
      <c r="B10" s="134">
        <v>2</v>
      </c>
      <c r="C10" s="135"/>
      <c r="D10" s="136" t="s">
        <v>46</v>
      </c>
      <c r="E10" s="141" t="s">
        <v>13</v>
      </c>
      <c r="F10" s="182">
        <f t="shared" ref="F10:F42" si="16">J10</f>
        <v>17</v>
      </c>
      <c r="G10" s="183">
        <v>0</v>
      </c>
      <c r="H10" s="137">
        <v>0</v>
      </c>
      <c r="I10" s="138">
        <f t="shared" ref="I10:I16" si="17">G10+H10</f>
        <v>0</v>
      </c>
      <c r="J10" s="240">
        <v>17</v>
      </c>
      <c r="K10" s="184">
        <f>S2</f>
        <v>1429.7188755020081</v>
      </c>
      <c r="L10" s="185">
        <f t="shared" ref="L10:L17" si="18">F10*K10</f>
        <v>24305.220883534137</v>
      </c>
      <c r="M10" s="186">
        <f t="shared" ref="M10:M16" si="19">L10+H10+G10</f>
        <v>24305.220883534137</v>
      </c>
      <c r="N10" s="138">
        <v>1500</v>
      </c>
      <c r="O10" s="187">
        <f t="shared" ref="O10:O16" si="20">M10+N10</f>
        <v>25805.220883534137</v>
      </c>
    </row>
    <row r="11" spans="1:19" s="9" customFormat="1" ht="21" customHeight="1" x14ac:dyDescent="0.2">
      <c r="B11" s="134">
        <v>3</v>
      </c>
      <c r="C11" s="135">
        <v>95</v>
      </c>
      <c r="D11" s="136" t="s">
        <v>8</v>
      </c>
      <c r="E11" s="141" t="s">
        <v>27</v>
      </c>
      <c r="F11" s="182">
        <f t="shared" si="16"/>
        <v>12</v>
      </c>
      <c r="G11" s="183">
        <v>0</v>
      </c>
      <c r="H11" s="137">
        <v>0</v>
      </c>
      <c r="I11" s="138">
        <f t="shared" si="17"/>
        <v>0</v>
      </c>
      <c r="J11" s="240">
        <v>12</v>
      </c>
      <c r="K11" s="184">
        <f>S2</f>
        <v>1429.7188755020081</v>
      </c>
      <c r="L11" s="185">
        <f t="shared" si="18"/>
        <v>17156.626506024098</v>
      </c>
      <c r="M11" s="186">
        <f t="shared" si="19"/>
        <v>17156.626506024098</v>
      </c>
      <c r="N11" s="138">
        <v>0</v>
      </c>
      <c r="O11" s="187">
        <f t="shared" si="20"/>
        <v>17156.626506024098</v>
      </c>
    </row>
    <row r="12" spans="1:19" s="9" customFormat="1" ht="21.75" customHeight="1" x14ac:dyDescent="0.2">
      <c r="B12" s="134">
        <v>4</v>
      </c>
      <c r="C12" s="135"/>
      <c r="D12" s="136" t="s">
        <v>91</v>
      </c>
      <c r="E12" s="141" t="s">
        <v>13</v>
      </c>
      <c r="F12" s="182">
        <f t="shared" si="16"/>
        <v>10</v>
      </c>
      <c r="G12" s="183">
        <v>0</v>
      </c>
      <c r="H12" s="137">
        <v>0</v>
      </c>
      <c r="I12" s="138">
        <f t="shared" si="17"/>
        <v>0</v>
      </c>
      <c r="J12" s="240">
        <v>10</v>
      </c>
      <c r="K12" s="184">
        <f>РасчетБалов!D11</f>
        <v>1429.7188755020081</v>
      </c>
      <c r="L12" s="185">
        <f t="shared" si="18"/>
        <v>14297.188755020081</v>
      </c>
      <c r="M12" s="186">
        <f t="shared" si="19"/>
        <v>14297.188755020081</v>
      </c>
      <c r="N12" s="138">
        <v>0</v>
      </c>
      <c r="O12" s="187">
        <f t="shared" si="20"/>
        <v>14297.188755020081</v>
      </c>
    </row>
    <row r="13" spans="1:19" s="9" customFormat="1" ht="20.25" customHeight="1" x14ac:dyDescent="0.2">
      <c r="B13" s="134">
        <v>5</v>
      </c>
      <c r="C13" s="135">
        <v>79</v>
      </c>
      <c r="D13" s="136" t="s">
        <v>4</v>
      </c>
      <c r="E13" s="141" t="s">
        <v>13</v>
      </c>
      <c r="F13" s="182">
        <f t="shared" si="16"/>
        <v>16</v>
      </c>
      <c r="G13" s="183">
        <v>0</v>
      </c>
      <c r="H13" s="137">
        <v>0</v>
      </c>
      <c r="I13" s="138">
        <f t="shared" si="17"/>
        <v>0</v>
      </c>
      <c r="J13" s="240">
        <v>16</v>
      </c>
      <c r="K13" s="184">
        <f>РасчетБалов!D11</f>
        <v>1429.7188755020081</v>
      </c>
      <c r="L13" s="185">
        <f t="shared" si="18"/>
        <v>22875.50200803213</v>
      </c>
      <c r="M13" s="186">
        <f t="shared" si="19"/>
        <v>22875.50200803213</v>
      </c>
      <c r="N13" s="138">
        <v>0</v>
      </c>
      <c r="O13" s="187">
        <f t="shared" si="20"/>
        <v>22875.50200803213</v>
      </c>
    </row>
    <row r="14" spans="1:19" s="9" customFormat="1" ht="21" customHeight="1" x14ac:dyDescent="0.2">
      <c r="B14" s="134">
        <v>6</v>
      </c>
      <c r="C14" s="135">
        <v>14</v>
      </c>
      <c r="D14" s="136" t="s">
        <v>156</v>
      </c>
      <c r="E14" s="141" t="s">
        <v>13</v>
      </c>
      <c r="F14" s="182">
        <f t="shared" si="16"/>
        <v>16</v>
      </c>
      <c r="G14" s="188">
        <v>0</v>
      </c>
      <c r="H14" s="137">
        <v>0</v>
      </c>
      <c r="I14" s="138">
        <f t="shared" si="17"/>
        <v>0</v>
      </c>
      <c r="J14" s="240">
        <v>16</v>
      </c>
      <c r="K14" s="184">
        <f>РасчетБалов!D11</f>
        <v>1429.7188755020081</v>
      </c>
      <c r="L14" s="185">
        <f t="shared" si="18"/>
        <v>22875.50200803213</v>
      </c>
      <c r="M14" s="186">
        <f t="shared" si="19"/>
        <v>22875.50200803213</v>
      </c>
      <c r="N14" s="138">
        <v>500</v>
      </c>
      <c r="O14" s="187">
        <f t="shared" si="20"/>
        <v>23375.50200803213</v>
      </c>
    </row>
    <row r="15" spans="1:19" s="9" customFormat="1" ht="21" customHeight="1" x14ac:dyDescent="0.2">
      <c r="B15" s="134">
        <v>7</v>
      </c>
      <c r="C15" s="135">
        <v>14</v>
      </c>
      <c r="D15" s="136" t="s">
        <v>127</v>
      </c>
      <c r="E15" s="141" t="s">
        <v>101</v>
      </c>
      <c r="F15" s="182">
        <f t="shared" si="16"/>
        <v>20</v>
      </c>
      <c r="G15" s="183">
        <v>0</v>
      </c>
      <c r="H15" s="137">
        <v>0</v>
      </c>
      <c r="I15" s="138">
        <f t="shared" si="17"/>
        <v>0</v>
      </c>
      <c r="J15" s="240">
        <v>20</v>
      </c>
      <c r="K15" s="184">
        <f>РасчетБалов!D11</f>
        <v>1429.7188755020081</v>
      </c>
      <c r="L15" s="185">
        <f t="shared" si="18"/>
        <v>28594.377510040162</v>
      </c>
      <c r="M15" s="186">
        <f t="shared" si="19"/>
        <v>28594.377510040162</v>
      </c>
      <c r="N15" s="138">
        <v>0</v>
      </c>
      <c r="O15" s="187">
        <f t="shared" si="20"/>
        <v>28594.377510040162</v>
      </c>
    </row>
    <row r="16" spans="1:19" s="9" customFormat="1" ht="20.25" customHeight="1" x14ac:dyDescent="0.2">
      <c r="B16" s="134">
        <v>8</v>
      </c>
      <c r="C16" s="135">
        <v>2</v>
      </c>
      <c r="D16" s="136" t="s">
        <v>161</v>
      </c>
      <c r="E16" s="141" t="s">
        <v>12</v>
      </c>
      <c r="F16" s="182">
        <f t="shared" si="16"/>
        <v>9</v>
      </c>
      <c r="G16" s="183">
        <v>0</v>
      </c>
      <c r="H16" s="137">
        <v>0</v>
      </c>
      <c r="I16" s="138">
        <f t="shared" si="17"/>
        <v>0</v>
      </c>
      <c r="J16" s="240">
        <v>9</v>
      </c>
      <c r="K16" s="184">
        <f>РасчетБалов!D11</f>
        <v>1429.7188755020081</v>
      </c>
      <c r="L16" s="185">
        <f t="shared" si="18"/>
        <v>12867.469879518074</v>
      </c>
      <c r="M16" s="186">
        <f t="shared" si="19"/>
        <v>12867.469879518074</v>
      </c>
      <c r="N16" s="138">
        <v>0</v>
      </c>
      <c r="O16" s="187">
        <f t="shared" si="20"/>
        <v>12867.469879518074</v>
      </c>
    </row>
    <row r="17" spans="2:30" s="9" customFormat="1" ht="21" customHeight="1" x14ac:dyDescent="0.2">
      <c r="B17" s="134">
        <v>9</v>
      </c>
      <c r="C17" s="135"/>
      <c r="D17" s="241" t="s">
        <v>100</v>
      </c>
      <c r="E17" s="141" t="s">
        <v>13</v>
      </c>
      <c r="F17" s="182">
        <f t="shared" si="16"/>
        <v>16</v>
      </c>
      <c r="G17" s="183"/>
      <c r="H17" s="137"/>
      <c r="I17" s="138"/>
      <c r="J17" s="240">
        <v>16</v>
      </c>
      <c r="K17" s="184">
        <f>S2</f>
        <v>1429.7188755020081</v>
      </c>
      <c r="L17" s="185">
        <f t="shared" si="18"/>
        <v>22875.50200803213</v>
      </c>
      <c r="M17" s="186"/>
      <c r="N17" s="138">
        <v>0</v>
      </c>
      <c r="O17" s="187">
        <f>N17+L17</f>
        <v>22875.50200803213</v>
      </c>
    </row>
    <row r="18" spans="2:30" s="9" customFormat="1" ht="21" customHeight="1" x14ac:dyDescent="0.2">
      <c r="B18" s="134">
        <v>10</v>
      </c>
      <c r="C18" s="135">
        <v>16</v>
      </c>
      <c r="D18" s="207" t="s">
        <v>140</v>
      </c>
      <c r="E18" s="141" t="s">
        <v>27</v>
      </c>
      <c r="F18" s="208">
        <f t="shared" si="16"/>
        <v>14</v>
      </c>
      <c r="G18" s="209"/>
      <c r="H18" s="210"/>
      <c r="I18" s="211"/>
      <c r="J18" s="277">
        <v>14</v>
      </c>
      <c r="K18" s="184">
        <f>РасчетБалов!D11</f>
        <v>1429.7188755020081</v>
      </c>
      <c r="L18" s="185">
        <f>K18*J18</f>
        <v>20016.064257028112</v>
      </c>
      <c r="M18" s="186"/>
      <c r="N18" s="138">
        <v>0</v>
      </c>
      <c r="O18" s="187">
        <f>N18+L18</f>
        <v>20016.064257028112</v>
      </c>
      <c r="AC18" s="148"/>
      <c r="AD18" s="148"/>
    </row>
    <row r="19" spans="2:30" s="9" customFormat="1" ht="21" customHeight="1" x14ac:dyDescent="0.2">
      <c r="B19" s="134">
        <v>11</v>
      </c>
      <c r="C19" s="135">
        <v>1</v>
      </c>
      <c r="D19" s="229" t="s">
        <v>153</v>
      </c>
      <c r="E19" s="141" t="s">
        <v>13</v>
      </c>
      <c r="F19" s="182">
        <f t="shared" si="16"/>
        <v>17</v>
      </c>
      <c r="G19" s="183"/>
      <c r="H19" s="137"/>
      <c r="I19" s="138"/>
      <c r="J19" s="240">
        <v>17</v>
      </c>
      <c r="K19" s="184">
        <f>РасчетБалов!D11</f>
        <v>1429.7188755020081</v>
      </c>
      <c r="L19" s="185">
        <f>K19*J19</f>
        <v>24305.220883534137</v>
      </c>
      <c r="M19" s="186"/>
      <c r="N19" s="138">
        <v>0</v>
      </c>
      <c r="O19" s="187">
        <f>N19+L19</f>
        <v>24305.220883534137</v>
      </c>
      <c r="AC19" s="148"/>
      <c r="AD19" s="148"/>
    </row>
    <row r="20" spans="2:30" s="9" customFormat="1" ht="18" customHeight="1" x14ac:dyDescent="0.2">
      <c r="B20" s="134">
        <v>12</v>
      </c>
      <c r="C20" s="135">
        <v>102</v>
      </c>
      <c r="D20" s="136" t="s">
        <v>151</v>
      </c>
      <c r="E20" s="141" t="s">
        <v>27</v>
      </c>
      <c r="F20" s="182">
        <f t="shared" si="16"/>
        <v>11</v>
      </c>
      <c r="G20" s="183"/>
      <c r="H20" s="137"/>
      <c r="I20" s="138"/>
      <c r="J20" s="240">
        <v>11</v>
      </c>
      <c r="K20" s="184">
        <f>РасчетБалов!D11</f>
        <v>1429.7188755020081</v>
      </c>
      <c r="L20" s="185">
        <f t="shared" ref="L20:L25" si="21">F20*K20</f>
        <v>15726.90763052209</v>
      </c>
      <c r="M20" s="186">
        <f t="shared" ref="M20:M27" si="22">L20+H20+G20</f>
        <v>15726.90763052209</v>
      </c>
      <c r="N20" s="138">
        <v>0</v>
      </c>
      <c r="O20" s="187">
        <f t="shared" ref="O20:O27" si="23">M20+N20</f>
        <v>15726.90763052209</v>
      </c>
      <c r="AC20" s="149"/>
      <c r="AD20" s="150"/>
    </row>
    <row r="21" spans="2:30" s="56" customFormat="1" ht="21" customHeight="1" x14ac:dyDescent="0.2">
      <c r="B21" s="134">
        <v>13</v>
      </c>
      <c r="C21" s="135"/>
      <c r="D21" s="136" t="s">
        <v>93</v>
      </c>
      <c r="E21" s="141" t="s">
        <v>13</v>
      </c>
      <c r="F21" s="182">
        <f t="shared" si="16"/>
        <v>17</v>
      </c>
      <c r="G21" s="183">
        <v>0</v>
      </c>
      <c r="H21" s="137">
        <v>0</v>
      </c>
      <c r="I21" s="138">
        <f t="shared" ref="I21:I27" si="24">G21+H21</f>
        <v>0</v>
      </c>
      <c r="J21" s="240">
        <v>17</v>
      </c>
      <c r="K21" s="184">
        <f>РасчетБалов!D11</f>
        <v>1429.7188755020081</v>
      </c>
      <c r="L21" s="185">
        <f t="shared" si="21"/>
        <v>24305.220883534137</v>
      </c>
      <c r="M21" s="186">
        <f t="shared" si="22"/>
        <v>24305.220883534137</v>
      </c>
      <c r="N21" s="138">
        <v>0</v>
      </c>
      <c r="O21" s="187">
        <f t="shared" si="23"/>
        <v>24305.220883534137</v>
      </c>
      <c r="AC21" s="151"/>
      <c r="AD21" s="151"/>
    </row>
    <row r="22" spans="2:30" s="9" customFormat="1" ht="21" customHeight="1" x14ac:dyDescent="0.2">
      <c r="B22" s="134">
        <v>14</v>
      </c>
      <c r="C22" s="135">
        <v>112</v>
      </c>
      <c r="D22" s="136" t="s">
        <v>36</v>
      </c>
      <c r="E22" s="141" t="s">
        <v>13</v>
      </c>
      <c r="F22" s="182">
        <f t="shared" si="16"/>
        <v>16</v>
      </c>
      <c r="G22" s="183">
        <v>0</v>
      </c>
      <c r="H22" s="137">
        <v>0</v>
      </c>
      <c r="I22" s="138">
        <f t="shared" si="24"/>
        <v>0</v>
      </c>
      <c r="J22" s="240">
        <v>16</v>
      </c>
      <c r="K22" s="184">
        <f>РасчетБалов!D11</f>
        <v>1429.7188755020081</v>
      </c>
      <c r="L22" s="185">
        <f t="shared" si="21"/>
        <v>22875.50200803213</v>
      </c>
      <c r="M22" s="186">
        <f t="shared" si="22"/>
        <v>22875.50200803213</v>
      </c>
      <c r="N22" s="138">
        <v>0</v>
      </c>
      <c r="O22" s="187">
        <f t="shared" si="23"/>
        <v>22875.50200803213</v>
      </c>
    </row>
    <row r="23" spans="2:30" s="9" customFormat="1" ht="21" customHeight="1" x14ac:dyDescent="0.2">
      <c r="B23" s="134">
        <v>15</v>
      </c>
      <c r="C23" s="135"/>
      <c r="D23" s="136" t="s">
        <v>1</v>
      </c>
      <c r="E23" s="141" t="s">
        <v>13</v>
      </c>
      <c r="F23" s="182">
        <f t="shared" si="16"/>
        <v>12</v>
      </c>
      <c r="G23" s="183">
        <v>0</v>
      </c>
      <c r="H23" s="137">
        <v>0</v>
      </c>
      <c r="I23" s="138">
        <f t="shared" si="24"/>
        <v>0</v>
      </c>
      <c r="J23" s="240">
        <v>12</v>
      </c>
      <c r="K23" s="184">
        <f>РасчетБалов!D11</f>
        <v>1429.7188755020081</v>
      </c>
      <c r="L23" s="185">
        <f t="shared" si="21"/>
        <v>17156.626506024098</v>
      </c>
      <c r="M23" s="186">
        <f t="shared" si="22"/>
        <v>17156.626506024098</v>
      </c>
      <c r="N23" s="138">
        <v>0</v>
      </c>
      <c r="O23" s="187">
        <f t="shared" si="23"/>
        <v>17156.626506024098</v>
      </c>
    </row>
    <row r="24" spans="2:30" s="9" customFormat="1" ht="21" customHeight="1" x14ac:dyDescent="0.2">
      <c r="B24" s="134">
        <v>16</v>
      </c>
      <c r="C24" s="135">
        <v>294</v>
      </c>
      <c r="D24" s="136" t="s">
        <v>92</v>
      </c>
      <c r="E24" s="141" t="s">
        <v>13</v>
      </c>
      <c r="F24" s="182">
        <f t="shared" si="16"/>
        <v>17</v>
      </c>
      <c r="G24" s="183">
        <v>0</v>
      </c>
      <c r="H24" s="137">
        <v>0</v>
      </c>
      <c r="I24" s="138">
        <f t="shared" si="24"/>
        <v>0</v>
      </c>
      <c r="J24" s="240">
        <v>17</v>
      </c>
      <c r="K24" s="184">
        <f>РасчетБалов!D11</f>
        <v>1429.7188755020081</v>
      </c>
      <c r="L24" s="185">
        <f t="shared" si="21"/>
        <v>24305.220883534137</v>
      </c>
      <c r="M24" s="186">
        <f t="shared" si="22"/>
        <v>24305.220883534137</v>
      </c>
      <c r="N24" s="138">
        <v>0</v>
      </c>
      <c r="O24" s="187">
        <f t="shared" si="23"/>
        <v>24305.220883534137</v>
      </c>
    </row>
    <row r="25" spans="2:30" s="9" customFormat="1" ht="21" customHeight="1" x14ac:dyDescent="0.2">
      <c r="B25" s="134">
        <v>17</v>
      </c>
      <c r="C25" s="135">
        <v>7</v>
      </c>
      <c r="D25" s="136" t="s">
        <v>0</v>
      </c>
      <c r="E25" s="141" t="s">
        <v>13</v>
      </c>
      <c r="F25" s="182">
        <f t="shared" si="16"/>
        <v>15</v>
      </c>
      <c r="G25" s="183">
        <v>0</v>
      </c>
      <c r="H25" s="137">
        <v>0</v>
      </c>
      <c r="I25" s="138">
        <f t="shared" si="24"/>
        <v>0</v>
      </c>
      <c r="J25" s="240">
        <v>15</v>
      </c>
      <c r="K25" s="184">
        <f>РасчетБалов!D11</f>
        <v>1429.7188755020081</v>
      </c>
      <c r="L25" s="185">
        <f t="shared" si="21"/>
        <v>21445.783132530123</v>
      </c>
      <c r="M25" s="186">
        <f t="shared" si="22"/>
        <v>21445.783132530123</v>
      </c>
      <c r="N25" s="138">
        <v>0</v>
      </c>
      <c r="O25" s="187">
        <f t="shared" si="23"/>
        <v>21445.783132530123</v>
      </c>
    </row>
    <row r="26" spans="2:30" s="9" customFormat="1" ht="21" customHeight="1" x14ac:dyDescent="0.2">
      <c r="B26" s="134">
        <v>18</v>
      </c>
      <c r="C26" s="135"/>
      <c r="D26" s="136" t="s">
        <v>145</v>
      </c>
      <c r="E26" s="141" t="s">
        <v>13</v>
      </c>
      <c r="F26" s="182">
        <f t="shared" si="16"/>
        <v>11</v>
      </c>
      <c r="G26" s="183">
        <v>0</v>
      </c>
      <c r="H26" s="137">
        <v>0</v>
      </c>
      <c r="I26" s="138">
        <f t="shared" si="24"/>
        <v>0</v>
      </c>
      <c r="J26" s="240">
        <v>11</v>
      </c>
      <c r="K26" s="184">
        <f>РасчетБалов!D11</f>
        <v>1429.7188755020081</v>
      </c>
      <c r="L26" s="185">
        <f>K26*J26</f>
        <v>15726.90763052209</v>
      </c>
      <c r="M26" s="186">
        <f t="shared" si="22"/>
        <v>15726.90763052209</v>
      </c>
      <c r="N26" s="138">
        <v>0</v>
      </c>
      <c r="O26" s="187">
        <f t="shared" si="23"/>
        <v>15726.90763052209</v>
      </c>
    </row>
    <row r="27" spans="2:30" s="56" customFormat="1" ht="21" customHeight="1" x14ac:dyDescent="0.2">
      <c r="B27" s="134">
        <v>19</v>
      </c>
      <c r="C27" s="135">
        <v>3</v>
      </c>
      <c r="D27" s="136" t="s">
        <v>9</v>
      </c>
      <c r="E27" s="141" t="s">
        <v>13</v>
      </c>
      <c r="F27" s="182">
        <f t="shared" si="16"/>
        <v>17</v>
      </c>
      <c r="G27" s="183">
        <v>0</v>
      </c>
      <c r="H27" s="137">
        <v>0</v>
      </c>
      <c r="I27" s="138">
        <f t="shared" si="24"/>
        <v>0</v>
      </c>
      <c r="J27" s="240">
        <v>17</v>
      </c>
      <c r="K27" s="184">
        <f>РасчетБалов!D11</f>
        <v>1429.7188755020081</v>
      </c>
      <c r="L27" s="185">
        <f>F27*K27</f>
        <v>24305.220883534137</v>
      </c>
      <c r="M27" s="186">
        <f t="shared" si="22"/>
        <v>24305.220883534137</v>
      </c>
      <c r="N27" s="138">
        <v>500</v>
      </c>
      <c r="O27" s="187">
        <f t="shared" si="23"/>
        <v>24805.220883534137</v>
      </c>
    </row>
    <row r="28" spans="2:30" s="56" customFormat="1" ht="21" customHeight="1" x14ac:dyDescent="0.2">
      <c r="B28" s="134">
        <v>20</v>
      </c>
      <c r="C28" s="135"/>
      <c r="D28" s="136" t="s">
        <v>171</v>
      </c>
      <c r="E28" s="141" t="s">
        <v>13</v>
      </c>
      <c r="F28" s="182">
        <f t="shared" si="16"/>
        <v>15</v>
      </c>
      <c r="G28" s="183"/>
      <c r="H28" s="137"/>
      <c r="I28" s="138"/>
      <c r="J28" s="240">
        <v>15</v>
      </c>
      <c r="K28" s="184">
        <f>РасчетБалов!D11</f>
        <v>1429.7188755020081</v>
      </c>
      <c r="L28" s="185">
        <f>K28*J28</f>
        <v>21445.783132530123</v>
      </c>
      <c r="M28" s="186"/>
      <c r="N28" s="138">
        <v>0</v>
      </c>
      <c r="O28" s="187">
        <f>N28+L28</f>
        <v>21445.783132530123</v>
      </c>
    </row>
    <row r="29" spans="2:30" s="56" customFormat="1" ht="21" customHeight="1" x14ac:dyDescent="0.2">
      <c r="B29" s="134">
        <v>21</v>
      </c>
      <c r="C29" s="135"/>
      <c r="D29" s="136" t="s">
        <v>2</v>
      </c>
      <c r="E29" s="141" t="s">
        <v>13</v>
      </c>
      <c r="F29" s="182">
        <f t="shared" si="16"/>
        <v>19</v>
      </c>
      <c r="G29" s="183"/>
      <c r="H29" s="137"/>
      <c r="I29" s="138"/>
      <c r="J29" s="240">
        <v>19</v>
      </c>
      <c r="K29" s="184">
        <f>РасчетБалов!D11</f>
        <v>1429.7188755020081</v>
      </c>
      <c r="L29" s="185">
        <f t="shared" ref="L29:L39" si="25">F29*K29</f>
        <v>27164.658634538155</v>
      </c>
      <c r="M29" s="186"/>
      <c r="N29" s="138">
        <v>0</v>
      </c>
      <c r="O29" s="187">
        <f>N29+L29</f>
        <v>27164.658634538155</v>
      </c>
    </row>
    <row r="30" spans="2:30" s="9" customFormat="1" ht="21" customHeight="1" x14ac:dyDescent="0.2">
      <c r="B30" s="134">
        <v>22</v>
      </c>
      <c r="C30" s="135">
        <v>10</v>
      </c>
      <c r="D30" s="136" t="s">
        <v>52</v>
      </c>
      <c r="E30" s="141" t="s">
        <v>13</v>
      </c>
      <c r="F30" s="182">
        <f t="shared" si="16"/>
        <v>18</v>
      </c>
      <c r="G30" s="183">
        <v>0</v>
      </c>
      <c r="H30" s="137">
        <v>0</v>
      </c>
      <c r="I30" s="138">
        <f t="shared" ref="I30:I37" si="26">G30+H30</f>
        <v>0</v>
      </c>
      <c r="J30" s="240">
        <v>18</v>
      </c>
      <c r="K30" s="184">
        <f>РасчетБалов!D11</f>
        <v>1429.7188755020081</v>
      </c>
      <c r="L30" s="185">
        <f t="shared" si="25"/>
        <v>25734.939759036148</v>
      </c>
      <c r="M30" s="186">
        <f t="shared" ref="M30:M39" si="27">L30+H30+G30</f>
        <v>25734.939759036148</v>
      </c>
      <c r="N30" s="138">
        <v>0</v>
      </c>
      <c r="O30" s="187">
        <f t="shared" ref="O30:O39" si="28">M30+N30</f>
        <v>25734.939759036148</v>
      </c>
    </row>
    <row r="31" spans="2:30" s="9" customFormat="1" ht="23.25" customHeight="1" x14ac:dyDescent="0.2">
      <c r="B31" s="134">
        <v>23</v>
      </c>
      <c r="C31" s="135">
        <v>14</v>
      </c>
      <c r="D31" s="136" t="s">
        <v>166</v>
      </c>
      <c r="E31" s="141" t="s">
        <v>101</v>
      </c>
      <c r="F31" s="182">
        <f t="shared" si="16"/>
        <v>6</v>
      </c>
      <c r="G31" s="183">
        <v>0</v>
      </c>
      <c r="H31" s="137">
        <v>0</v>
      </c>
      <c r="I31" s="138">
        <f t="shared" si="26"/>
        <v>0</v>
      </c>
      <c r="J31" s="240">
        <v>6</v>
      </c>
      <c r="K31" s="184">
        <f>РасчетБалов!D11</f>
        <v>1429.7188755020081</v>
      </c>
      <c r="L31" s="185">
        <f t="shared" si="25"/>
        <v>8578.3132530120492</v>
      </c>
      <c r="M31" s="186">
        <f t="shared" si="27"/>
        <v>8578.3132530120492</v>
      </c>
      <c r="N31" s="138">
        <v>1000</v>
      </c>
      <c r="O31" s="187">
        <f t="shared" si="28"/>
        <v>9578.3132530120492</v>
      </c>
    </row>
    <row r="32" spans="2:30" s="9" customFormat="1" ht="21" customHeight="1" x14ac:dyDescent="0.2">
      <c r="B32" s="134">
        <v>24</v>
      </c>
      <c r="C32" s="135">
        <v>111</v>
      </c>
      <c r="D32" s="136" t="s">
        <v>102</v>
      </c>
      <c r="E32" s="141" t="s">
        <v>14</v>
      </c>
      <c r="F32" s="182">
        <f t="shared" si="16"/>
        <v>12</v>
      </c>
      <c r="G32" s="183">
        <v>0</v>
      </c>
      <c r="H32" s="137">
        <v>0</v>
      </c>
      <c r="I32" s="138">
        <f t="shared" si="26"/>
        <v>0</v>
      </c>
      <c r="J32" s="240">
        <v>12</v>
      </c>
      <c r="K32" s="184">
        <f>РасчетБалов!D11</f>
        <v>1429.7188755020081</v>
      </c>
      <c r="L32" s="185">
        <f t="shared" si="25"/>
        <v>17156.626506024098</v>
      </c>
      <c r="M32" s="186">
        <f t="shared" si="27"/>
        <v>17156.626506024098</v>
      </c>
      <c r="N32" s="138">
        <v>0</v>
      </c>
      <c r="O32" s="187">
        <f t="shared" si="28"/>
        <v>17156.626506024098</v>
      </c>
    </row>
    <row r="33" spans="2:16" s="9" customFormat="1" ht="21" customHeight="1" x14ac:dyDescent="0.2">
      <c r="B33" s="134">
        <v>25</v>
      </c>
      <c r="C33" s="135">
        <v>49</v>
      </c>
      <c r="D33" s="136" t="s">
        <v>167</v>
      </c>
      <c r="E33" s="141" t="s">
        <v>13</v>
      </c>
      <c r="F33" s="182">
        <f t="shared" si="16"/>
        <v>5</v>
      </c>
      <c r="G33" s="183">
        <v>0</v>
      </c>
      <c r="H33" s="137">
        <v>0</v>
      </c>
      <c r="I33" s="138">
        <f t="shared" si="26"/>
        <v>0</v>
      </c>
      <c r="J33" s="240">
        <v>5</v>
      </c>
      <c r="K33" s="184">
        <f>РасчетБалов!D11</f>
        <v>1429.7188755020081</v>
      </c>
      <c r="L33" s="185">
        <f t="shared" si="25"/>
        <v>7148.5943775100404</v>
      </c>
      <c r="M33" s="186">
        <f t="shared" si="27"/>
        <v>7148.5943775100404</v>
      </c>
      <c r="N33" s="138">
        <v>0</v>
      </c>
      <c r="O33" s="187">
        <f t="shared" si="28"/>
        <v>7148.5943775100404</v>
      </c>
    </row>
    <row r="34" spans="2:16" s="9" customFormat="1" ht="21" customHeight="1" x14ac:dyDescent="0.2">
      <c r="B34" s="134">
        <v>26</v>
      </c>
      <c r="C34" s="135">
        <v>106</v>
      </c>
      <c r="D34" s="136" t="s">
        <v>6</v>
      </c>
      <c r="E34" s="141" t="s">
        <v>12</v>
      </c>
      <c r="F34" s="182">
        <f t="shared" si="16"/>
        <v>15</v>
      </c>
      <c r="G34" s="183">
        <v>0</v>
      </c>
      <c r="H34" s="137">
        <v>0</v>
      </c>
      <c r="I34" s="138">
        <f t="shared" si="26"/>
        <v>0</v>
      </c>
      <c r="J34" s="240">
        <v>15</v>
      </c>
      <c r="K34" s="184">
        <f>РасчетБалов!D11</f>
        <v>1429.7188755020081</v>
      </c>
      <c r="L34" s="185">
        <f t="shared" si="25"/>
        <v>21445.783132530123</v>
      </c>
      <c r="M34" s="186">
        <f t="shared" si="27"/>
        <v>21445.783132530123</v>
      </c>
      <c r="N34" s="138">
        <v>0</v>
      </c>
      <c r="O34" s="187">
        <f t="shared" si="28"/>
        <v>21445.783132530123</v>
      </c>
    </row>
    <row r="35" spans="2:16" s="9" customFormat="1" ht="21" customHeight="1" x14ac:dyDescent="0.2">
      <c r="B35" s="134">
        <v>27</v>
      </c>
      <c r="C35" s="135">
        <v>106</v>
      </c>
      <c r="D35" s="136" t="s">
        <v>5</v>
      </c>
      <c r="E35" s="141" t="s">
        <v>13</v>
      </c>
      <c r="F35" s="182">
        <f t="shared" si="16"/>
        <v>14</v>
      </c>
      <c r="G35" s="183">
        <v>0</v>
      </c>
      <c r="H35" s="137">
        <v>0</v>
      </c>
      <c r="I35" s="138">
        <f t="shared" si="26"/>
        <v>0</v>
      </c>
      <c r="J35" s="240">
        <v>14</v>
      </c>
      <c r="K35" s="184">
        <f>РасчетБалов!D11</f>
        <v>1429.7188755020081</v>
      </c>
      <c r="L35" s="185">
        <f t="shared" si="25"/>
        <v>20016.064257028112</v>
      </c>
      <c r="M35" s="186">
        <f t="shared" si="27"/>
        <v>20016.064257028112</v>
      </c>
      <c r="N35" s="138">
        <v>0</v>
      </c>
      <c r="O35" s="187">
        <f t="shared" si="28"/>
        <v>20016.064257028112</v>
      </c>
    </row>
    <row r="36" spans="2:16" ht="21" customHeight="1" x14ac:dyDescent="0.2">
      <c r="B36" s="134">
        <v>28</v>
      </c>
      <c r="C36" s="135">
        <v>31</v>
      </c>
      <c r="D36" s="136" t="s">
        <v>99</v>
      </c>
      <c r="E36" s="141" t="s">
        <v>13</v>
      </c>
      <c r="F36" s="182">
        <f t="shared" si="16"/>
        <v>18</v>
      </c>
      <c r="G36" s="183">
        <v>0</v>
      </c>
      <c r="H36" s="137">
        <v>0</v>
      </c>
      <c r="I36" s="138">
        <f t="shared" si="26"/>
        <v>0</v>
      </c>
      <c r="J36" s="240">
        <v>18</v>
      </c>
      <c r="K36" s="184">
        <f>РасчетБалов!D11</f>
        <v>1429.7188755020081</v>
      </c>
      <c r="L36" s="185">
        <f t="shared" si="25"/>
        <v>25734.939759036148</v>
      </c>
      <c r="M36" s="186">
        <f t="shared" si="27"/>
        <v>25734.939759036148</v>
      </c>
      <c r="N36" s="138">
        <v>2500</v>
      </c>
      <c r="O36" s="187">
        <f t="shared" si="28"/>
        <v>28234.939759036148</v>
      </c>
    </row>
    <row r="37" spans="2:16" ht="21" customHeight="1" x14ac:dyDescent="0.2">
      <c r="B37" s="134">
        <v>29</v>
      </c>
      <c r="C37" s="135">
        <v>106</v>
      </c>
      <c r="D37" s="136" t="s">
        <v>26</v>
      </c>
      <c r="E37" s="141" t="s">
        <v>13</v>
      </c>
      <c r="F37" s="182">
        <f t="shared" si="16"/>
        <v>17</v>
      </c>
      <c r="G37" s="183">
        <v>0</v>
      </c>
      <c r="H37" s="137">
        <v>0</v>
      </c>
      <c r="I37" s="138">
        <f t="shared" si="26"/>
        <v>0</v>
      </c>
      <c r="J37" s="240">
        <v>17</v>
      </c>
      <c r="K37" s="184">
        <f>РасчетБалов!D11</f>
        <v>1429.7188755020081</v>
      </c>
      <c r="L37" s="185">
        <f t="shared" si="25"/>
        <v>24305.220883534137</v>
      </c>
      <c r="M37" s="186">
        <f t="shared" si="27"/>
        <v>24305.220883534137</v>
      </c>
      <c r="N37" s="138">
        <v>0</v>
      </c>
      <c r="O37" s="187">
        <f t="shared" si="28"/>
        <v>24305.220883534137</v>
      </c>
    </row>
    <row r="38" spans="2:16" ht="17.25" customHeight="1" x14ac:dyDescent="0.2">
      <c r="B38" s="134">
        <v>30</v>
      </c>
      <c r="C38" s="135"/>
      <c r="D38" s="136" t="s">
        <v>3</v>
      </c>
      <c r="E38" s="141" t="s">
        <v>14</v>
      </c>
      <c r="F38" s="182">
        <f t="shared" si="16"/>
        <v>12</v>
      </c>
      <c r="G38" s="183"/>
      <c r="H38" s="137"/>
      <c r="I38" s="138"/>
      <c r="J38" s="240">
        <v>12</v>
      </c>
      <c r="K38" s="184">
        <f>РасчетБалов!D11</f>
        <v>1429.7188755020081</v>
      </c>
      <c r="L38" s="185">
        <f t="shared" si="25"/>
        <v>17156.626506024098</v>
      </c>
      <c r="M38" s="186">
        <f t="shared" si="27"/>
        <v>17156.626506024098</v>
      </c>
      <c r="N38" s="138">
        <v>1500</v>
      </c>
      <c r="O38" s="187">
        <f t="shared" si="28"/>
        <v>18656.626506024098</v>
      </c>
    </row>
    <row r="39" spans="2:16" ht="18.75" customHeight="1" x14ac:dyDescent="0.2">
      <c r="B39" s="134">
        <v>31</v>
      </c>
      <c r="C39" s="135"/>
      <c r="D39" s="136" t="s">
        <v>51</v>
      </c>
      <c r="E39" s="141" t="s">
        <v>13</v>
      </c>
      <c r="F39" s="182">
        <f t="shared" si="16"/>
        <v>17</v>
      </c>
      <c r="G39" s="183">
        <v>0</v>
      </c>
      <c r="H39" s="137">
        <v>0</v>
      </c>
      <c r="I39" s="138">
        <f>G39+H39</f>
        <v>0</v>
      </c>
      <c r="J39" s="240">
        <v>17</v>
      </c>
      <c r="K39" s="184">
        <f>РасчетБалов!D11</f>
        <v>1429.7188755020081</v>
      </c>
      <c r="L39" s="185">
        <f t="shared" si="25"/>
        <v>24305.220883534137</v>
      </c>
      <c r="M39" s="186">
        <f t="shared" si="27"/>
        <v>24305.220883534137</v>
      </c>
      <c r="N39" s="138">
        <v>500</v>
      </c>
      <c r="O39" s="187">
        <f t="shared" si="28"/>
        <v>24805.220883534137</v>
      </c>
    </row>
    <row r="40" spans="2:16" ht="21.75" customHeight="1" x14ac:dyDescent="0.2">
      <c r="B40" s="134">
        <v>32</v>
      </c>
      <c r="C40" s="135"/>
      <c r="D40" s="136" t="s">
        <v>7</v>
      </c>
      <c r="E40" s="141" t="s">
        <v>13</v>
      </c>
      <c r="F40" s="182">
        <f t="shared" si="16"/>
        <v>16</v>
      </c>
      <c r="G40" s="183">
        <v>0</v>
      </c>
      <c r="H40" s="137">
        <v>0</v>
      </c>
      <c r="I40" s="138">
        <f>G40+H40</f>
        <v>0</v>
      </c>
      <c r="J40" s="240">
        <v>16</v>
      </c>
      <c r="K40" s="184">
        <f>РасчетБалов!D11</f>
        <v>1429.7188755020081</v>
      </c>
      <c r="L40" s="185">
        <f>K40*J40</f>
        <v>22875.50200803213</v>
      </c>
      <c r="M40" s="186"/>
      <c r="N40" s="138">
        <v>0</v>
      </c>
      <c r="O40" s="187">
        <f>N40+L40</f>
        <v>22875.50200803213</v>
      </c>
    </row>
    <row r="41" spans="2:16" ht="21.75" customHeight="1" x14ac:dyDescent="0.2">
      <c r="B41" s="134">
        <v>33</v>
      </c>
      <c r="C41" s="135"/>
      <c r="D41" s="136" t="s">
        <v>170</v>
      </c>
      <c r="E41" s="136" t="s">
        <v>13</v>
      </c>
      <c r="F41" s="261">
        <f t="shared" si="16"/>
        <v>16</v>
      </c>
      <c r="G41" s="260"/>
      <c r="H41" s="260"/>
      <c r="I41" s="260"/>
      <c r="J41" s="278">
        <v>16</v>
      </c>
      <c r="K41" s="230">
        <f>РасчетБалов!D11</f>
        <v>1429.7188755020081</v>
      </c>
      <c r="L41" s="185">
        <f>K41*J41-0.001</f>
        <v>22875.50100803213</v>
      </c>
      <c r="M41" s="186">
        <f>L41+H41+G41</f>
        <v>22875.50100803213</v>
      </c>
      <c r="N41" s="138">
        <v>0</v>
      </c>
      <c r="O41" s="187">
        <f>N41+L41</f>
        <v>22875.50100803213</v>
      </c>
    </row>
    <row r="42" spans="2:16" ht="21.75" customHeight="1" thickBot="1" x14ac:dyDescent="0.25">
      <c r="B42" s="134">
        <v>34</v>
      </c>
      <c r="C42" s="206"/>
      <c r="D42" s="136" t="s">
        <v>138</v>
      </c>
      <c r="E42" s="136" t="s">
        <v>13</v>
      </c>
      <c r="F42" s="270">
        <f t="shared" si="16"/>
        <v>15</v>
      </c>
      <c r="G42" s="209">
        <v>0</v>
      </c>
      <c r="H42" s="210">
        <v>0</v>
      </c>
      <c r="I42" s="211">
        <f>G42+H42</f>
        <v>0</v>
      </c>
      <c r="J42" s="278">
        <v>15</v>
      </c>
      <c r="K42" s="184">
        <f>РасчетБалов!D11</f>
        <v>1429.7188755020081</v>
      </c>
      <c r="L42" s="259">
        <f>K42*J42</f>
        <v>21445.783132530123</v>
      </c>
      <c r="M42" s="259"/>
      <c r="N42" s="260">
        <v>0</v>
      </c>
      <c r="O42" s="259">
        <f>L42+N42</f>
        <v>21445.783132530123</v>
      </c>
    </row>
    <row r="43" spans="2:16" ht="17.25" hidden="1" customHeight="1" thickBot="1" x14ac:dyDescent="0.25">
      <c r="B43" s="134">
        <v>33</v>
      </c>
      <c r="C43" s="206"/>
      <c r="D43" s="136"/>
      <c r="E43" s="136"/>
      <c r="F43" s="261"/>
      <c r="G43" s="260"/>
      <c r="H43" s="260"/>
      <c r="I43" s="260"/>
      <c r="J43" s="262"/>
      <c r="K43" s="212">
        <f>РасчетБалов!D11</f>
        <v>1429.7188755020081</v>
      </c>
      <c r="L43" s="213">
        <f>K43*J43</f>
        <v>0</v>
      </c>
      <c r="M43" s="214">
        <f>L43+H43+G43</f>
        <v>0</v>
      </c>
      <c r="N43" s="211">
        <v>0</v>
      </c>
      <c r="O43" s="215">
        <f>L43+N43</f>
        <v>0</v>
      </c>
    </row>
    <row r="44" spans="2:16" s="6" customFormat="1" ht="21" customHeight="1" thickBot="1" x14ac:dyDescent="0.3">
      <c r="B44" s="142"/>
      <c r="C44" s="143"/>
      <c r="D44" s="263" t="s">
        <v>16</v>
      </c>
      <c r="E44" s="264"/>
      <c r="F44" s="265">
        <f>SUM(F9:F40)</f>
        <v>447</v>
      </c>
      <c r="G44" s="266">
        <f>SUM(G7:G40)</f>
        <v>0</v>
      </c>
      <c r="H44" s="267">
        <v>0</v>
      </c>
      <c r="I44" s="268">
        <f>SUM(I7:I40)</f>
        <v>0</v>
      </c>
      <c r="J44" s="269">
        <f>SUM(J7:J43)</f>
        <v>498</v>
      </c>
      <c r="K44" s="233"/>
      <c r="L44" s="144">
        <f>SUM(L7:L43)</f>
        <v>711999.99900000019</v>
      </c>
      <c r="M44" s="145">
        <f>SUM(M7:M40)</f>
        <v>528995.98393574287</v>
      </c>
      <c r="N44" s="146">
        <f>SUM(N8:N41)</f>
        <v>8000</v>
      </c>
      <c r="O44" s="147">
        <f>SUM(O7:O43)</f>
        <v>719999.99900000019</v>
      </c>
      <c r="P44" s="6" t="s">
        <v>130</v>
      </c>
    </row>
    <row r="45" spans="2:16" x14ac:dyDescent="0.2">
      <c r="L45" s="11"/>
    </row>
    <row r="46" spans="2:16" ht="15.75" x14ac:dyDescent="0.25">
      <c r="B46" s="98" t="s">
        <v>122</v>
      </c>
      <c r="C46" s="99"/>
      <c r="D46" s="100"/>
      <c r="E46" s="99"/>
      <c r="F46" s="100" t="s">
        <v>50</v>
      </c>
      <c r="G46" s="101"/>
      <c r="H46" s="101"/>
      <c r="I46" s="102"/>
      <c r="J46" s="101"/>
      <c r="K46" s="98"/>
      <c r="L46" s="98"/>
      <c r="M46" s="98"/>
      <c r="N46" s="98"/>
    </row>
    <row r="47" spans="2:16" ht="15.75" x14ac:dyDescent="0.25">
      <c r="B47" s="98" t="s">
        <v>174</v>
      </c>
      <c r="C47" s="99"/>
      <c r="D47" s="100"/>
      <c r="E47" s="99"/>
      <c r="F47" s="100"/>
      <c r="G47" s="101"/>
      <c r="H47" s="101"/>
      <c r="I47" s="102"/>
      <c r="J47" s="101"/>
      <c r="K47" s="98"/>
      <c r="L47" s="98"/>
      <c r="M47" s="98"/>
      <c r="N47" s="98"/>
    </row>
    <row r="48" spans="2:16" ht="15.75" x14ac:dyDescent="0.25">
      <c r="B48" s="98" t="s">
        <v>123</v>
      </c>
      <c r="C48" s="99"/>
      <c r="D48" s="100"/>
      <c r="E48" s="99"/>
      <c r="F48" s="100"/>
      <c r="G48" s="101"/>
      <c r="H48" s="101"/>
      <c r="I48" s="102"/>
      <c r="J48" s="101"/>
      <c r="K48" s="98"/>
      <c r="L48" s="98"/>
      <c r="M48" s="98"/>
      <c r="N48" s="98"/>
    </row>
    <row r="49" spans="2:16" ht="15.75" x14ac:dyDescent="0.25">
      <c r="B49" s="98" t="s">
        <v>146</v>
      </c>
      <c r="C49" s="99"/>
      <c r="D49" s="100"/>
      <c r="E49" s="99"/>
      <c r="F49" s="100"/>
      <c r="G49" s="101"/>
      <c r="H49" s="101"/>
      <c r="I49" s="102"/>
      <c r="J49" s="101"/>
      <c r="K49" s="98"/>
      <c r="L49" s="98"/>
      <c r="M49" s="98"/>
      <c r="N49" s="98"/>
    </row>
    <row r="50" spans="2:16" ht="15.75" x14ac:dyDescent="0.25">
      <c r="B50" s="98"/>
      <c r="C50" s="99"/>
      <c r="D50" s="100"/>
      <c r="E50" s="99"/>
      <c r="F50" s="100"/>
      <c r="G50" s="101"/>
      <c r="H50" s="101"/>
      <c r="I50" s="102"/>
      <c r="J50" s="101"/>
      <c r="K50" s="98"/>
      <c r="L50" s="98"/>
      <c r="M50" s="98"/>
      <c r="N50" s="98"/>
    </row>
    <row r="51" spans="2:16" ht="15.75" x14ac:dyDescent="0.25">
      <c r="D51" s="98" t="s">
        <v>106</v>
      </c>
      <c r="E51" s="99"/>
      <c r="F51" s="100"/>
      <c r="G51" s="99"/>
      <c r="H51" s="100"/>
      <c r="I51" s="101"/>
      <c r="J51" s="101"/>
      <c r="K51" s="102"/>
      <c r="L51" s="101"/>
      <c r="M51" s="98"/>
      <c r="N51" s="98"/>
      <c r="O51" s="98"/>
      <c r="P51" s="98"/>
    </row>
    <row r="52" spans="2:16" ht="15.75" x14ac:dyDescent="0.25">
      <c r="D52" s="98" t="s">
        <v>108</v>
      </c>
      <c r="E52" s="99"/>
      <c r="F52" s="100"/>
      <c r="G52" s="99"/>
      <c r="H52" s="100"/>
      <c r="I52" s="101"/>
      <c r="J52" s="101"/>
      <c r="K52" s="102"/>
      <c r="L52" s="101"/>
      <c r="M52" s="98"/>
      <c r="N52" s="98"/>
      <c r="O52" s="98"/>
      <c r="P52" s="98"/>
    </row>
    <row r="53" spans="2:16" ht="15.75" x14ac:dyDescent="0.25">
      <c r="D53" s="98"/>
      <c r="E53" s="99"/>
      <c r="F53" s="100"/>
      <c r="G53" s="99"/>
      <c r="H53" s="100"/>
      <c r="I53" s="101"/>
      <c r="J53" s="101"/>
      <c r="K53" s="102"/>
      <c r="L53" s="101"/>
      <c r="M53" s="98"/>
      <c r="N53" s="98"/>
      <c r="O53" s="98"/>
      <c r="P53" s="98"/>
    </row>
    <row r="54" spans="2:16" ht="15.75" x14ac:dyDescent="0.25">
      <c r="D54" s="98" t="s">
        <v>107</v>
      </c>
      <c r="E54" s="99"/>
      <c r="F54" s="100"/>
      <c r="G54" s="99"/>
      <c r="H54" s="100"/>
      <c r="I54" s="101"/>
      <c r="J54" s="101"/>
      <c r="K54" s="102"/>
      <c r="L54" s="101"/>
      <c r="M54" s="98"/>
      <c r="N54" s="98"/>
      <c r="O54" s="98"/>
      <c r="P54" s="98"/>
    </row>
    <row r="55" spans="2:16" ht="15.75" x14ac:dyDescent="0.25">
      <c r="D55" s="98" t="s">
        <v>109</v>
      </c>
      <c r="E55" s="99"/>
      <c r="F55" s="100"/>
      <c r="G55" s="99"/>
      <c r="H55" s="100"/>
      <c r="I55" s="101"/>
      <c r="J55" s="101"/>
      <c r="K55" s="102"/>
      <c r="L55" s="101"/>
      <c r="M55" s="98"/>
      <c r="N55" s="98"/>
      <c r="O55" s="98"/>
      <c r="P55" s="98"/>
    </row>
    <row r="56" spans="2:16" ht="15.75" x14ac:dyDescent="0.25">
      <c r="D56" s="98"/>
      <c r="E56" s="103"/>
      <c r="F56" s="103"/>
      <c r="G56" s="103"/>
      <c r="H56" s="103"/>
      <c r="I56" s="103"/>
      <c r="J56" s="104" t="s">
        <v>125</v>
      </c>
      <c r="K56" s="104" t="s">
        <v>125</v>
      </c>
      <c r="L56" s="102"/>
      <c r="M56" s="105"/>
      <c r="N56" s="98"/>
      <c r="O56" s="98"/>
      <c r="P56" s="98"/>
    </row>
    <row r="57" spans="2:16" ht="15.75" x14ac:dyDescent="0.25">
      <c r="D57" s="98"/>
      <c r="E57" s="99"/>
      <c r="F57" s="100"/>
      <c r="G57" s="99"/>
      <c r="H57" s="100"/>
      <c r="I57" s="101"/>
      <c r="J57" s="104" t="s">
        <v>110</v>
      </c>
      <c r="K57" s="104" t="s">
        <v>110</v>
      </c>
      <c r="L57" s="102"/>
      <c r="M57" s="105"/>
      <c r="N57" s="98"/>
      <c r="O57" s="98"/>
      <c r="P57" s="98"/>
    </row>
    <row r="58" spans="2:16" ht="15.75" x14ac:dyDescent="0.25">
      <c r="B58" s="4"/>
      <c r="D58" s="98"/>
      <c r="E58" s="99"/>
      <c r="F58" s="99"/>
      <c r="G58" s="98"/>
      <c r="H58" s="98"/>
      <c r="I58" s="98"/>
      <c r="J58" s="104" t="s">
        <v>111</v>
      </c>
      <c r="K58" s="104" t="s">
        <v>111</v>
      </c>
      <c r="L58" s="102"/>
      <c r="M58" s="105"/>
      <c r="N58" s="98"/>
      <c r="O58" s="98"/>
      <c r="P58" s="98"/>
    </row>
    <row r="59" spans="2:16" ht="15.75" x14ac:dyDescent="0.25">
      <c r="D59" s="99"/>
      <c r="E59" s="100"/>
      <c r="F59" s="101"/>
      <c r="G59" s="101"/>
      <c r="H59" s="102"/>
      <c r="I59" s="106"/>
      <c r="J59" s="104" t="s">
        <v>126</v>
      </c>
      <c r="K59" s="104" t="s">
        <v>126</v>
      </c>
      <c r="L59" s="102"/>
      <c r="M59" s="105"/>
      <c r="N59" s="98"/>
      <c r="O59" s="98"/>
      <c r="P59" s="98"/>
    </row>
    <row r="60" spans="2:16" ht="15" x14ac:dyDescent="0.2">
      <c r="D60" s="98"/>
      <c r="E60" s="98"/>
      <c r="F60" s="102"/>
      <c r="G60" s="102"/>
      <c r="H60" s="102"/>
      <c r="I60" s="106"/>
      <c r="J60" s="104" t="s">
        <v>139</v>
      </c>
      <c r="K60" s="104" t="s">
        <v>139</v>
      </c>
      <c r="L60" s="102"/>
      <c r="M60" s="105"/>
      <c r="N60" s="98"/>
      <c r="O60" s="98"/>
      <c r="P60" s="98"/>
    </row>
    <row r="61" spans="2:16" ht="15.75" x14ac:dyDescent="0.25">
      <c r="D61" s="98"/>
      <c r="E61" s="98"/>
      <c r="F61" s="102"/>
      <c r="G61" s="102"/>
      <c r="H61" s="101"/>
      <c r="I61" s="107"/>
      <c r="J61" s="104"/>
      <c r="K61" s="104"/>
      <c r="L61" s="102"/>
      <c r="M61" s="105"/>
      <c r="N61" s="98"/>
      <c r="O61" s="98"/>
      <c r="P61" s="98"/>
    </row>
    <row r="62" spans="2:16" ht="15.75" x14ac:dyDescent="0.25">
      <c r="D62" s="99"/>
      <c r="E62" s="98"/>
      <c r="F62" s="100"/>
      <c r="G62" s="100"/>
      <c r="H62" s="100"/>
      <c r="I62" s="108"/>
      <c r="J62" s="104"/>
      <c r="K62" s="102"/>
      <c r="L62" s="105"/>
      <c r="M62" s="98"/>
      <c r="N62" s="98"/>
      <c r="O62" s="98"/>
      <c r="P62" s="98"/>
    </row>
    <row r="63" spans="2:16" ht="15.75" x14ac:dyDescent="0.25">
      <c r="D63" s="99"/>
      <c r="E63" s="98"/>
      <c r="F63" s="100"/>
      <c r="G63" s="100"/>
      <c r="H63" s="100"/>
      <c r="I63" s="108"/>
      <c r="J63" s="104"/>
      <c r="K63" s="102"/>
      <c r="L63" s="105"/>
      <c r="M63" s="98"/>
      <c r="N63" s="98"/>
      <c r="O63" s="98"/>
      <c r="P63" s="98"/>
    </row>
    <row r="64" spans="2:16" ht="15.75" x14ac:dyDescent="0.25">
      <c r="D64" s="98" t="s">
        <v>117</v>
      </c>
      <c r="E64" s="98"/>
      <c r="F64" s="100"/>
      <c r="G64" s="100"/>
      <c r="H64" s="100"/>
      <c r="I64" s="108"/>
      <c r="J64" s="103"/>
      <c r="K64" s="102"/>
      <c r="L64" s="101"/>
      <c r="M64" s="98"/>
      <c r="N64" s="98"/>
      <c r="O64" s="98"/>
      <c r="P64" s="98"/>
    </row>
    <row r="65" spans="4:16" ht="15.75" x14ac:dyDescent="0.25">
      <c r="D65" s="98" t="s">
        <v>115</v>
      </c>
      <c r="E65" s="98"/>
      <c r="F65" s="100"/>
      <c r="G65" s="100"/>
      <c r="H65" s="100"/>
      <c r="I65" s="108"/>
      <c r="J65" s="103"/>
      <c r="K65" s="102"/>
      <c r="L65" s="101"/>
      <c r="M65" s="98"/>
      <c r="N65" s="98"/>
      <c r="O65" s="98"/>
      <c r="P65" s="98"/>
    </row>
    <row r="66" spans="4:16" ht="15.75" x14ac:dyDescent="0.25">
      <c r="D66" s="98" t="s">
        <v>116</v>
      </c>
      <c r="E66" s="98"/>
      <c r="F66" s="100"/>
      <c r="G66" s="100"/>
      <c r="H66" s="100"/>
      <c r="I66" s="108"/>
      <c r="J66" s="103"/>
      <c r="K66" s="102"/>
      <c r="L66" s="101"/>
      <c r="M66" s="98"/>
      <c r="N66" s="98"/>
      <c r="O66" s="98"/>
      <c r="P66" s="98"/>
    </row>
    <row r="67" spans="4:16" ht="15.75" x14ac:dyDescent="0.25">
      <c r="D67" s="98"/>
      <c r="E67" s="109"/>
      <c r="F67" s="102"/>
      <c r="G67" s="102"/>
      <c r="H67" s="102"/>
      <c r="I67" s="106"/>
      <c r="J67" s="106"/>
      <c r="K67" s="98"/>
      <c r="L67" s="110"/>
      <c r="M67" s="98"/>
      <c r="N67" s="98"/>
      <c r="O67" s="98"/>
      <c r="P67" s="98"/>
    </row>
    <row r="68" spans="4:16" ht="15.75" x14ac:dyDescent="0.25">
      <c r="D68" s="98" t="s">
        <v>118</v>
      </c>
      <c r="E68" s="98"/>
      <c r="F68" s="102"/>
      <c r="G68" s="102"/>
      <c r="H68" s="102"/>
      <c r="I68" s="106"/>
      <c r="J68" s="106"/>
      <c r="K68" s="98"/>
      <c r="L68" s="110"/>
      <c r="M68" s="98"/>
      <c r="N68" s="98"/>
      <c r="O68" s="98"/>
      <c r="P68" s="98"/>
    </row>
    <row r="69" spans="4:16" ht="15.75" x14ac:dyDescent="0.25">
      <c r="D69" s="98" t="s">
        <v>119</v>
      </c>
      <c r="E69" s="98"/>
      <c r="F69" s="102"/>
      <c r="G69" s="102"/>
      <c r="H69" s="102"/>
      <c r="I69" s="106"/>
      <c r="J69" s="106"/>
      <c r="K69" s="98"/>
      <c r="L69" s="110"/>
      <c r="M69" s="98"/>
      <c r="N69" s="98"/>
      <c r="O69" s="98"/>
      <c r="P69" s="98"/>
    </row>
    <row r="70" spans="4:16" ht="15.75" x14ac:dyDescent="0.25">
      <c r="D70" s="98" t="s">
        <v>116</v>
      </c>
      <c r="E70" s="98"/>
      <c r="F70" s="102"/>
      <c r="G70" s="102"/>
      <c r="H70" s="102"/>
      <c r="I70" s="106"/>
      <c r="J70" s="106"/>
      <c r="K70" s="98"/>
      <c r="L70" s="110"/>
      <c r="M70" s="98"/>
      <c r="N70" s="98"/>
      <c r="O70" s="98"/>
      <c r="P70" s="98"/>
    </row>
  </sheetData>
  <sortState ref="D10:O41">
    <sortCondition ref="D8"/>
  </sortState>
  <mergeCells count="7">
    <mergeCell ref="O5:O6"/>
    <mergeCell ref="B5:B6"/>
    <mergeCell ref="C5:C6"/>
    <mergeCell ref="D5:D6"/>
    <mergeCell ref="E5:E6"/>
    <mergeCell ref="F5:M5"/>
    <mergeCell ref="N5:N6"/>
  </mergeCells>
  <phoneticPr fontId="1" type="noConversion"/>
  <pageMargins left="0.74803149606299213" right="0.55118110236220474" top="0.51" bottom="0.52" header="0.51181102362204722" footer="0.51181102362204722"/>
  <pageSetup paperSize="9" scale="58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topLeftCell="B1" zoomScale="130" workbookViewId="0">
      <selection activeCell="F10" sqref="F10"/>
    </sheetView>
  </sheetViews>
  <sheetFormatPr defaultRowHeight="12.75" x14ac:dyDescent="0.2"/>
  <cols>
    <col min="2" max="2" width="41" style="4" customWidth="1"/>
    <col min="3" max="3" width="16.28515625" customWidth="1"/>
    <col min="4" max="4" width="14" style="1" customWidth="1"/>
    <col min="5" max="5" width="12.85546875" style="1" customWidth="1"/>
    <col min="6" max="6" width="11.28515625" customWidth="1"/>
    <col min="8" max="8" width="27.28515625" customWidth="1"/>
  </cols>
  <sheetData>
    <row r="1" spans="1:9" s="16" customFormat="1" ht="13.5" thickBot="1" x14ac:dyDescent="0.25">
      <c r="B1" s="15"/>
      <c r="C1" s="6"/>
      <c r="D1" s="17"/>
      <c r="E1" s="17"/>
      <c r="G1" s="78" t="s">
        <v>97</v>
      </c>
    </row>
    <row r="2" spans="1:9" ht="13.5" thickBot="1" x14ac:dyDescent="0.25">
      <c r="G2" s="79">
        <v>70</v>
      </c>
      <c r="H2" s="95" t="s">
        <v>98</v>
      </c>
    </row>
    <row r="3" spans="1:9" ht="13.5" thickBot="1" x14ac:dyDescent="0.25">
      <c r="C3" s="24" t="s">
        <v>54</v>
      </c>
      <c r="D3" s="20" t="s">
        <v>56</v>
      </c>
      <c r="E3" s="21"/>
      <c r="G3" s="80">
        <v>30</v>
      </c>
      <c r="H3" s="96" t="s">
        <v>58</v>
      </c>
    </row>
    <row r="4" spans="1:9" ht="13.5" thickBot="1" x14ac:dyDescent="0.25">
      <c r="C4" s="25" t="s">
        <v>55</v>
      </c>
      <c r="D4" s="23" t="s">
        <v>57</v>
      </c>
      <c r="E4" s="22" t="s">
        <v>58</v>
      </c>
      <c r="G4" s="167">
        <f>SUM(G2:G3)</f>
        <v>100</v>
      </c>
      <c r="H4" s="168" t="s">
        <v>136</v>
      </c>
    </row>
    <row r="5" spans="1:9" ht="13.5" thickBot="1" x14ac:dyDescent="0.25">
      <c r="C5" s="38">
        <v>890073.77</v>
      </c>
      <c r="D5" s="154">
        <v>720000</v>
      </c>
      <c r="E5" s="155">
        <v>170073.77</v>
      </c>
    </row>
    <row r="6" spans="1:9" ht="13.5" thickBot="1" x14ac:dyDescent="0.25">
      <c r="A6" s="26"/>
      <c r="B6" s="51" t="s">
        <v>72</v>
      </c>
      <c r="C6" s="49"/>
      <c r="D6" s="156">
        <f>Педагоги!N44</f>
        <v>8000</v>
      </c>
      <c r="E6" s="157">
        <f>МОП!N47</f>
        <v>1000</v>
      </c>
    </row>
    <row r="7" spans="1:9" ht="13.5" thickBot="1" x14ac:dyDescent="0.25">
      <c r="A7" s="26"/>
      <c r="B7" s="27" t="s">
        <v>79</v>
      </c>
      <c r="C7" s="50" t="s">
        <v>130</v>
      </c>
      <c r="D7" s="154"/>
      <c r="E7" s="155"/>
      <c r="G7" t="s">
        <v>80</v>
      </c>
    </row>
    <row r="8" spans="1:9" hidden="1" x14ac:dyDescent="0.2">
      <c r="B8" s="52" t="s">
        <v>59</v>
      </c>
      <c r="C8" s="47">
        <f>D8+E8</f>
        <v>0</v>
      </c>
      <c r="D8" s="158">
        <f>Педагоги!H44</f>
        <v>0</v>
      </c>
      <c r="E8" s="159">
        <f>МОП!H47</f>
        <v>0</v>
      </c>
    </row>
    <row r="9" spans="1:9" ht="13.5" thickBot="1" x14ac:dyDescent="0.25">
      <c r="B9" s="53" t="s">
        <v>73</v>
      </c>
      <c r="C9" s="48"/>
      <c r="D9" s="160"/>
      <c r="E9" s="161"/>
    </row>
    <row r="10" spans="1:9" ht="13.5" thickBot="1" x14ac:dyDescent="0.25">
      <c r="A10" s="26"/>
      <c r="B10" s="54" t="s">
        <v>60</v>
      </c>
      <c r="C10" s="55">
        <f>D10+E10</f>
        <v>881073.77</v>
      </c>
      <c r="D10" s="162">
        <f>D5-D6-D7-D9</f>
        <v>712000</v>
      </c>
      <c r="E10" s="162">
        <f>E5-E6-E7-E9</f>
        <v>169073.77</v>
      </c>
    </row>
    <row r="11" spans="1:9" ht="13.5" thickBot="1" x14ac:dyDescent="0.25">
      <c r="B11" s="228" t="s">
        <v>61</v>
      </c>
      <c r="C11" s="46"/>
      <c r="D11" s="163">
        <f>D10/Педагоги!J44</f>
        <v>1429.7188755020081</v>
      </c>
      <c r="E11" s="164">
        <f>E10/МОП!J47</f>
        <v>1076.9029936305733</v>
      </c>
    </row>
    <row r="12" spans="1:9" ht="13.5" thickBot="1" x14ac:dyDescent="0.25">
      <c r="A12" s="26"/>
      <c r="B12" s="28" t="s">
        <v>65</v>
      </c>
      <c r="C12" s="32" t="s">
        <v>66</v>
      </c>
      <c r="D12" s="35">
        <f>SUM(D6:D10)</f>
        <v>720000</v>
      </c>
      <c r="E12" s="35">
        <f>SUM(E6:E10)</f>
        <v>170073.77</v>
      </c>
      <c r="F12" s="33">
        <f>E12+D12</f>
        <v>890073.77</v>
      </c>
    </row>
    <row r="13" spans="1:9" x14ac:dyDescent="0.2">
      <c r="A13" s="12"/>
      <c r="B13" s="29"/>
      <c r="C13" s="12"/>
      <c r="D13" s="30"/>
      <c r="E13" s="31"/>
    </row>
    <row r="14" spans="1:9" x14ac:dyDescent="0.2">
      <c r="B14" s="73">
        <v>1</v>
      </c>
      <c r="C14" s="39" t="s">
        <v>74</v>
      </c>
      <c r="D14" s="40"/>
      <c r="E14" s="40"/>
      <c r="F14" s="41"/>
      <c r="G14" s="41"/>
      <c r="H14" s="41"/>
      <c r="I14" s="41"/>
    </row>
    <row r="15" spans="1:9" ht="18" x14ac:dyDescent="0.25">
      <c r="B15" s="166" t="s">
        <v>134</v>
      </c>
      <c r="C15" s="165" t="s">
        <v>133</v>
      </c>
      <c r="D15" s="40"/>
      <c r="E15" s="40"/>
      <c r="F15" s="41"/>
      <c r="G15" s="41"/>
      <c r="H15" s="41"/>
      <c r="I15" s="41"/>
    </row>
    <row r="16" spans="1:9" x14ac:dyDescent="0.2">
      <c r="B16" s="74" t="s">
        <v>76</v>
      </c>
      <c r="C16" s="41" t="s">
        <v>75</v>
      </c>
      <c r="D16" s="40"/>
      <c r="E16" s="40"/>
      <c r="F16" s="41"/>
      <c r="G16" s="41"/>
      <c r="H16" s="41"/>
      <c r="I16" s="41"/>
    </row>
    <row r="17" spans="2:9" hidden="1" x14ac:dyDescent="0.2">
      <c r="B17" s="74" t="s">
        <v>76</v>
      </c>
      <c r="C17" s="44" t="s">
        <v>78</v>
      </c>
      <c r="D17" s="45"/>
      <c r="E17" s="45"/>
      <c r="F17" s="44"/>
      <c r="G17" s="44"/>
      <c r="H17" s="44"/>
      <c r="I17" s="44"/>
    </row>
    <row r="18" spans="2:9" x14ac:dyDescent="0.2">
      <c r="B18" s="74" t="s">
        <v>76</v>
      </c>
      <c r="C18" s="44" t="s">
        <v>77</v>
      </c>
      <c r="D18" s="45"/>
      <c r="E18" s="45"/>
      <c r="F18" s="44"/>
      <c r="G18" s="44"/>
      <c r="H18" s="44"/>
      <c r="I18" s="44"/>
    </row>
    <row r="19" spans="2:9" x14ac:dyDescent="0.2">
      <c r="B19" s="74">
        <v>3</v>
      </c>
      <c r="C19" s="76" t="s">
        <v>135</v>
      </c>
      <c r="D19" s="77"/>
      <c r="E19" s="77"/>
      <c r="F19" s="76"/>
      <c r="G19" s="76"/>
      <c r="H19" s="76"/>
      <c r="I19" s="76"/>
    </row>
    <row r="20" spans="2:9" x14ac:dyDescent="0.2">
      <c r="B20" s="75">
        <v>4</v>
      </c>
      <c r="C20" s="42" t="s">
        <v>69</v>
      </c>
      <c r="D20" s="43"/>
      <c r="E20" s="43"/>
      <c r="F20" s="42"/>
      <c r="G20" s="42"/>
      <c r="H20" s="42"/>
      <c r="I20" s="42"/>
    </row>
    <row r="21" spans="2:9" x14ac:dyDescent="0.2">
      <c r="B21" s="75">
        <v>5</v>
      </c>
      <c r="C21" s="42" t="s">
        <v>67</v>
      </c>
      <c r="D21" s="43"/>
      <c r="E21" s="43"/>
      <c r="F21" s="42"/>
      <c r="G21" s="42"/>
      <c r="H21" s="42"/>
      <c r="I21" s="42"/>
    </row>
  </sheetData>
  <phoneticPr fontId="1" type="noConversion"/>
  <pageMargins left="0.75" right="0.75" top="1" bottom="1" header="0.5" footer="0.5"/>
  <pageSetup paperSize="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26"/>
  <sheetViews>
    <sheetView workbookViewId="0">
      <selection activeCell="C45" sqref="C45"/>
    </sheetView>
  </sheetViews>
  <sheetFormatPr defaultRowHeight="12.75" x14ac:dyDescent="0.2"/>
  <cols>
    <col min="2" max="2" width="4" style="1" customWidth="1"/>
    <col min="3" max="3" width="50.7109375" customWidth="1"/>
  </cols>
  <sheetData>
    <row r="2" spans="2:3" x14ac:dyDescent="0.2">
      <c r="B2" s="2">
        <v>1</v>
      </c>
      <c r="C2" s="13" t="s">
        <v>31</v>
      </c>
    </row>
    <row r="3" spans="2:3" x14ac:dyDescent="0.2">
      <c r="B3" s="2">
        <f>B2+1</f>
        <v>2</v>
      </c>
      <c r="C3" s="13" t="s">
        <v>29</v>
      </c>
    </row>
    <row r="4" spans="2:3" x14ac:dyDescent="0.2">
      <c r="B4" s="2">
        <f t="shared" ref="B4:B26" si="0">B3+1</f>
        <v>3</v>
      </c>
      <c r="C4" s="13" t="s">
        <v>45</v>
      </c>
    </row>
    <row r="5" spans="2:3" x14ac:dyDescent="0.2">
      <c r="B5" s="2">
        <f t="shared" si="0"/>
        <v>4</v>
      </c>
      <c r="C5" s="13" t="s">
        <v>32</v>
      </c>
    </row>
    <row r="6" spans="2:3" x14ac:dyDescent="0.2">
      <c r="B6" s="2">
        <f t="shared" si="0"/>
        <v>5</v>
      </c>
      <c r="C6" s="13" t="s">
        <v>33</v>
      </c>
    </row>
    <row r="7" spans="2:3" x14ac:dyDescent="0.2">
      <c r="B7" s="2">
        <f t="shared" si="0"/>
        <v>6</v>
      </c>
      <c r="C7" s="13" t="s">
        <v>35</v>
      </c>
    </row>
    <row r="8" spans="2:3" x14ac:dyDescent="0.2">
      <c r="B8" s="2">
        <f t="shared" si="0"/>
        <v>7</v>
      </c>
      <c r="C8" s="13" t="s">
        <v>28</v>
      </c>
    </row>
    <row r="9" spans="2:3" x14ac:dyDescent="0.2">
      <c r="B9" s="2">
        <f t="shared" si="0"/>
        <v>8</v>
      </c>
      <c r="C9" s="13" t="s">
        <v>34</v>
      </c>
    </row>
    <row r="10" spans="2:3" x14ac:dyDescent="0.2">
      <c r="B10" s="2">
        <f t="shared" si="0"/>
        <v>9</v>
      </c>
      <c r="C10" s="3" t="s">
        <v>30</v>
      </c>
    </row>
    <row r="11" spans="2:3" x14ac:dyDescent="0.2">
      <c r="B11" s="2">
        <f t="shared" si="0"/>
        <v>10</v>
      </c>
      <c r="C11" s="3" t="s">
        <v>31</v>
      </c>
    </row>
    <row r="12" spans="2:3" x14ac:dyDescent="0.2">
      <c r="B12" s="2">
        <f t="shared" si="0"/>
        <v>11</v>
      </c>
      <c r="C12" s="3" t="s">
        <v>29</v>
      </c>
    </row>
    <row r="13" spans="2:3" x14ac:dyDescent="0.2">
      <c r="B13" s="2">
        <f t="shared" si="0"/>
        <v>12</v>
      </c>
      <c r="C13" s="13" t="s">
        <v>48</v>
      </c>
    </row>
    <row r="14" spans="2:3" x14ac:dyDescent="0.2">
      <c r="B14" s="2">
        <f t="shared" si="0"/>
        <v>13</v>
      </c>
      <c r="C14" s="3" t="s">
        <v>32</v>
      </c>
    </row>
    <row r="15" spans="2:3" x14ac:dyDescent="0.2">
      <c r="B15" s="2">
        <f t="shared" si="0"/>
        <v>14</v>
      </c>
      <c r="C15" s="3" t="s">
        <v>33</v>
      </c>
    </row>
    <row r="16" spans="2:3" x14ac:dyDescent="0.2">
      <c r="B16" s="2">
        <f t="shared" si="0"/>
        <v>15</v>
      </c>
      <c r="C16" s="13" t="s">
        <v>44</v>
      </c>
    </row>
    <row r="17" spans="2:3" x14ac:dyDescent="0.2">
      <c r="B17" s="2">
        <f t="shared" si="0"/>
        <v>16</v>
      </c>
      <c r="C17" s="3" t="s">
        <v>28</v>
      </c>
    </row>
    <row r="18" spans="2:3" x14ac:dyDescent="0.2">
      <c r="B18" s="2">
        <f t="shared" si="0"/>
        <v>17</v>
      </c>
      <c r="C18" s="3" t="s">
        <v>34</v>
      </c>
    </row>
    <row r="19" spans="2:3" x14ac:dyDescent="0.2">
      <c r="B19" s="2">
        <f t="shared" si="0"/>
        <v>18</v>
      </c>
      <c r="C19" s="3" t="s">
        <v>30</v>
      </c>
    </row>
    <row r="20" spans="2:3" x14ac:dyDescent="0.2">
      <c r="B20" s="2">
        <f t="shared" si="0"/>
        <v>19</v>
      </c>
      <c r="C20" s="3" t="s">
        <v>41</v>
      </c>
    </row>
    <row r="21" spans="2:3" x14ac:dyDescent="0.2">
      <c r="B21" s="2">
        <f t="shared" si="0"/>
        <v>20</v>
      </c>
      <c r="C21" s="3" t="s">
        <v>39</v>
      </c>
    </row>
    <row r="22" spans="2:3" x14ac:dyDescent="0.2">
      <c r="B22" s="2">
        <f t="shared" si="0"/>
        <v>21</v>
      </c>
      <c r="C22" s="3" t="s">
        <v>37</v>
      </c>
    </row>
    <row r="23" spans="2:3" x14ac:dyDescent="0.2">
      <c r="B23" s="2">
        <f t="shared" si="0"/>
        <v>22</v>
      </c>
      <c r="C23" s="3" t="s">
        <v>40</v>
      </c>
    </row>
    <row r="24" spans="2:3" x14ac:dyDescent="0.2">
      <c r="B24" s="2">
        <f t="shared" si="0"/>
        <v>23</v>
      </c>
      <c r="C24" s="3" t="s">
        <v>38</v>
      </c>
    </row>
    <row r="25" spans="2:3" x14ac:dyDescent="0.2">
      <c r="B25" s="2">
        <f t="shared" si="0"/>
        <v>24</v>
      </c>
      <c r="C25" s="13" t="s">
        <v>42</v>
      </c>
    </row>
    <row r="26" spans="2:3" x14ac:dyDescent="0.2">
      <c r="B26" s="2">
        <f t="shared" si="0"/>
        <v>25</v>
      </c>
      <c r="C26" s="13" t="s">
        <v>43</v>
      </c>
    </row>
  </sheetData>
  <phoneticPr fontId="1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МОП</vt:lpstr>
      <vt:lpstr>Педагоги</vt:lpstr>
      <vt:lpstr>РасчетБалов</vt:lpstr>
      <vt:lpstr>За что</vt:lpstr>
      <vt:lpstr>МОП!Область_печати</vt:lpstr>
      <vt:lpstr>Педагоги!Область_печати</vt:lpstr>
    </vt:vector>
  </TitlesOfParts>
  <Company>Дом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user</cp:lastModifiedBy>
  <cp:lastPrinted>2018-12-28T06:20:55Z</cp:lastPrinted>
  <dcterms:created xsi:type="dcterms:W3CDTF">2008-11-10T17:26:00Z</dcterms:created>
  <dcterms:modified xsi:type="dcterms:W3CDTF">2018-12-28T06:21:36Z</dcterms:modified>
</cp:coreProperties>
</file>