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32A1175-BD85-44EC-B4CE-421537FCD10D}" xr6:coauthVersionLast="47" xr6:coauthVersionMax="47" xr10:uidLastSave="{00000000-0000-0000-0000-000000000000}"/>
  <bookViews>
    <workbookView xWindow="-108" yWindow="-108" windowWidth="23256" windowHeight="13896" tabRatio="828" activeTab="9" xr2:uid="{00000000-000D-0000-FFFF-FFFF00000000}"/>
  </bookViews>
  <sheets>
    <sheet name="291, 851" sheetId="6" r:id="rId1"/>
    <sheet name="221" sheetId="8" r:id="rId2"/>
    <sheet name="223" sheetId="9" r:id="rId3"/>
    <sheet name="223-4" sheetId="30" r:id="rId4"/>
    <sheet name="225" sheetId="10" r:id="rId5"/>
    <sheet name="226" sheetId="11" r:id="rId6"/>
    <sheet name="310" sheetId="12" r:id="rId7"/>
    <sheet name="310с" sheetId="31" r:id="rId8"/>
    <sheet name="340" sheetId="13" r:id="rId9"/>
    <sheet name="340с" sheetId="32" r:id="rId10"/>
  </sheets>
  <definedNames>
    <definedName name="_xlnm._FilterDatabase" localSheetId="4" hidden="1">'225'!#REF!</definedName>
    <definedName name="_xlnm.Print_Area" localSheetId="1">'221'!$A$1:$N$19</definedName>
    <definedName name="_xlnm.Print_Area" localSheetId="2">'223'!$A$1:$R$38</definedName>
    <definedName name="_xlnm.Print_Area" localSheetId="4">'225'!$A$1:$J$44</definedName>
    <definedName name="_xlnm.Print_Area" localSheetId="5">'226'!$A$1:$H$34</definedName>
    <definedName name="_xlnm.Print_Area" localSheetId="0">'291, 851'!$A$1:$K$29</definedName>
    <definedName name="_xlnm.Print_Area" localSheetId="6">'310'!$A$1:$L$36</definedName>
    <definedName name="_xlnm.Print_Area" localSheetId="8">'340'!$A$1:$O$37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31" l="1"/>
  <c r="H13" i="31"/>
  <c r="H22" i="11"/>
  <c r="H13" i="11"/>
  <c r="F22" i="11"/>
  <c r="F13" i="11"/>
  <c r="H38" i="10" l="1"/>
  <c r="F38" i="10"/>
  <c r="H15" i="10"/>
  <c r="R19" i="9" l="1"/>
  <c r="R15" i="9"/>
  <c r="N19" i="9"/>
  <c r="N15" i="9"/>
  <c r="F19" i="9"/>
  <c r="F15" i="9"/>
  <c r="R34" i="9"/>
  <c r="R29" i="9"/>
  <c r="N34" i="9"/>
  <c r="N29" i="9"/>
  <c r="F34" i="9"/>
  <c r="F29" i="9"/>
  <c r="N11" i="8"/>
  <c r="N17" i="8" s="1"/>
  <c r="M17" i="8" s="1"/>
  <c r="J17" i="8"/>
  <c r="J11" i="8"/>
  <c r="M14" i="32" l="1"/>
  <c r="M13" i="32"/>
  <c r="I14" i="32"/>
  <c r="I13" i="32"/>
  <c r="J15" i="31"/>
  <c r="J14" i="31"/>
  <c r="J13" i="31"/>
  <c r="G15" i="31"/>
  <c r="G14" i="31"/>
  <c r="G13" i="31"/>
  <c r="D14" i="31"/>
  <c r="D15" i="31"/>
  <c r="E13" i="31"/>
  <c r="N19" i="8"/>
  <c r="D36" i="11"/>
  <c r="H35" i="10" l="1"/>
  <c r="H11" i="10" l="1"/>
  <c r="F11" i="10"/>
  <c r="K29" i="9" l="1"/>
  <c r="O34" i="9"/>
  <c r="O29" i="9"/>
  <c r="O19" i="9"/>
  <c r="O15" i="9"/>
  <c r="O11" i="9"/>
  <c r="K34" i="9"/>
  <c r="K19" i="9"/>
  <c r="K15" i="9"/>
  <c r="K11" i="9"/>
  <c r="C34" i="9"/>
  <c r="C29" i="9"/>
  <c r="C19" i="9"/>
  <c r="C15" i="9"/>
  <c r="C11" i="9"/>
  <c r="F11" i="8" l="1"/>
  <c r="F17" i="8"/>
  <c r="J19" i="8" l="1"/>
  <c r="F19" i="8"/>
  <c r="N20" i="32" l="1"/>
  <c r="J20" i="32"/>
  <c r="F20" i="32"/>
  <c r="J12" i="32"/>
  <c r="L29" i="13"/>
  <c r="H29" i="13"/>
  <c r="N12" i="32"/>
  <c r="F12" i="32"/>
  <c r="F12" i="13"/>
  <c r="D22" i="11"/>
  <c r="D13" i="11"/>
  <c r="D29" i="10"/>
  <c r="O11" i="30"/>
  <c r="K11" i="30"/>
  <c r="C11" i="30"/>
  <c r="E14" i="32" l="1"/>
  <c r="E13" i="32"/>
  <c r="K16" i="31"/>
  <c r="K12" i="31" s="1"/>
  <c r="D13" i="31"/>
  <c r="H16" i="31" l="1"/>
  <c r="H12" i="31" s="1"/>
  <c r="N29" i="13"/>
  <c r="N25" i="13"/>
  <c r="L25" i="13"/>
  <c r="M24" i="13"/>
  <c r="M23" i="13"/>
  <c r="M22" i="13"/>
  <c r="M21" i="13"/>
  <c r="M20" i="13"/>
  <c r="M19" i="13"/>
  <c r="N18" i="13"/>
  <c r="N12" i="13"/>
  <c r="J29" i="13"/>
  <c r="J25" i="13"/>
  <c r="H25" i="13"/>
  <c r="I24" i="13"/>
  <c r="I23" i="13"/>
  <c r="I22" i="13"/>
  <c r="I21" i="13"/>
  <c r="I20" i="13"/>
  <c r="I19" i="13"/>
  <c r="J12" i="13"/>
  <c r="E20" i="13"/>
  <c r="E21" i="13"/>
  <c r="E22" i="13"/>
  <c r="E23" i="13"/>
  <c r="E24" i="13"/>
  <c r="E19" i="13"/>
  <c r="D25" i="13"/>
  <c r="N32" i="13" l="1"/>
  <c r="N11" i="13"/>
  <c r="J18" i="13"/>
  <c r="J11" i="13" s="1"/>
  <c r="H26" i="12"/>
  <c r="K26" i="12"/>
  <c r="R15" i="30"/>
  <c r="N15" i="30"/>
  <c r="F15" i="30"/>
  <c r="J32" i="13" l="1"/>
  <c r="E26" i="12"/>
  <c r="F27" i="9"/>
  <c r="H29" i="10"/>
  <c r="F29" i="10"/>
  <c r="F25" i="13" l="1"/>
  <c r="D29" i="13" l="1"/>
  <c r="F29" i="13"/>
  <c r="F18" i="13"/>
  <c r="F11" i="13" l="1"/>
  <c r="D12" i="13"/>
  <c r="F32" i="13" l="1"/>
  <c r="F35" i="10"/>
  <c r="D11" i="10"/>
  <c r="D35" i="10"/>
  <c r="D28" i="10" s="1"/>
  <c r="H28" i="10" l="1"/>
  <c r="H39" i="10" s="1"/>
  <c r="F28" i="10"/>
  <c r="F39" i="10" s="1"/>
  <c r="D39" i="10" l="1"/>
  <c r="H34" i="11" l="1"/>
  <c r="D34" i="11"/>
  <c r="F34" i="11" l="1"/>
  <c r="F32" i="9" l="1"/>
  <c r="F36" i="9" s="1"/>
  <c r="F23" i="9" l="1"/>
  <c r="R32" i="9" l="1"/>
  <c r="N32" i="9"/>
  <c r="R27" i="9"/>
  <c r="N27" i="9"/>
  <c r="R23" i="9"/>
  <c r="N23" i="9"/>
  <c r="K29" i="6"/>
  <c r="H29" i="6"/>
  <c r="I18" i="6"/>
  <c r="F18" i="6"/>
  <c r="K16" i="6"/>
  <c r="K18" i="6" s="1"/>
  <c r="H16" i="6"/>
  <c r="H18" i="6" s="1"/>
  <c r="R36" i="9" l="1"/>
  <c r="R38" i="9" s="1"/>
  <c r="N36" i="9"/>
  <c r="N38" i="9" s="1"/>
  <c r="E16" i="6" l="1"/>
  <c r="C18" i="6" l="1"/>
  <c r="E18" i="6" l="1"/>
  <c r="E29" i="6"/>
  <c r="F38" i="9" l="1"/>
  <c r="E16" i="31"/>
  <c r="E12" i="31" s="1"/>
</calcChain>
</file>

<file path=xl/sharedStrings.xml><?xml version="1.0" encoding="utf-8"?>
<sst xmlns="http://schemas.openxmlformats.org/spreadsheetml/2006/main" count="559" uniqueCount="192">
  <si>
    <t>№ п/п</t>
  </si>
  <si>
    <t>всего</t>
  </si>
  <si>
    <t>Итого:</t>
  </si>
  <si>
    <t>Наименование расходов</t>
  </si>
  <si>
    <t>Х</t>
  </si>
  <si>
    <t>1.1.</t>
  </si>
  <si>
    <t>1.2.</t>
  </si>
  <si>
    <t>1.</t>
  </si>
  <si>
    <t>3. Расчет (обоснование) расходов на уплату налогов, сборов и иных платежей</t>
  </si>
  <si>
    <t>Код видов расходов: Уплата налога на имущество организаций и земельного налога</t>
  </si>
  <si>
    <t>Налоговая база, руб</t>
  </si>
  <si>
    <t>Ставка налога, %</t>
  </si>
  <si>
    <t>Сумма исчисленного налога, подлежащего уплате, руб ( гр.3*гр. 4/100)</t>
  </si>
  <si>
    <t>Налог на имущество, всего</t>
  </si>
  <si>
    <t>в том числе по группам: недвижимое имущество</t>
  </si>
  <si>
    <t>из них: переданное в аренду</t>
  </si>
  <si>
    <t>движимое имущество</t>
  </si>
  <si>
    <t>3. 1. Расчет (обоснование) расходов на оплату налога на имущество</t>
  </si>
  <si>
    <t>3.2. Расчет (обоснование) расходов на оплату земельного налога</t>
  </si>
  <si>
    <t>Кадастровая стоимость земельного участка</t>
  </si>
  <si>
    <t>Сумма, руб (гр. 3*гр. 4/100)</t>
  </si>
  <si>
    <t>Земельный налог, всего</t>
  </si>
  <si>
    <t>в том числе по участкам:</t>
  </si>
  <si>
    <t>6. Расчет (обоснование) расходов на закупку товаров, работ, услуг</t>
  </si>
  <si>
    <r>
      <rPr>
        <b/>
        <sz val="10"/>
        <color theme="1"/>
        <rFont val="Times New Roman"/>
        <family val="1"/>
        <charset val="204"/>
      </rPr>
      <t>Код видов расходов:</t>
    </r>
    <r>
      <rPr>
        <sz val="10"/>
        <color theme="1"/>
        <rFont val="Times New Roman"/>
        <family val="1"/>
        <charset val="204"/>
      </rPr>
      <t xml:space="preserve"> прочая закупка товаров, работ и услуг для обеспечения государственных (муниципальных) нужд</t>
    </r>
  </si>
  <si>
    <t>Количество номеров</t>
  </si>
  <si>
    <t>Количество платежей в год</t>
  </si>
  <si>
    <t>Стоимость за единицу, руб</t>
  </si>
  <si>
    <t>Абонентская плата за номер</t>
  </si>
  <si>
    <t>Повременная оплата междугородних, международных и местных телефонных соединений</t>
  </si>
  <si>
    <t>Оплата сотовой связи по тарифам</t>
  </si>
  <si>
    <t>Услуги телефонно-телеграфной, факсимильной, пейджинговой связи, радиосвязи</t>
  </si>
  <si>
    <t>Пересылка почтовой корреспонденции с использованием франкировальной машины</t>
  </si>
  <si>
    <t>Услуги фельдъегерской связи</t>
  </si>
  <si>
    <t>Услуги интернет- провайдеров</t>
  </si>
  <si>
    <t>Услуги электронной почты (электронный адрес)</t>
  </si>
  <si>
    <t>Размер потребления ресурсов</t>
  </si>
  <si>
    <t>Тариф (с учетом НДС), руб</t>
  </si>
  <si>
    <t>Индексация %</t>
  </si>
  <si>
    <t>Электроснабжение, всего</t>
  </si>
  <si>
    <t>в том числе по объектам:</t>
  </si>
  <si>
    <t>Теплоснабжение</t>
  </si>
  <si>
    <t>Горячее водоснабжение, всего</t>
  </si>
  <si>
    <t>Водоотведение, всего</t>
  </si>
  <si>
    <t>Количество договоров</t>
  </si>
  <si>
    <t>Стоимость услуги, руб</t>
  </si>
  <si>
    <t>Содержание объектов недвижимого имущества в чистоте</t>
  </si>
  <si>
    <t>биллинговое и техническое обслуживание приборов учета тепловой энергии</t>
  </si>
  <si>
    <t>промывка системы отопления</t>
  </si>
  <si>
    <t>уборка  снега с кровли</t>
  </si>
  <si>
    <t xml:space="preserve">противоклещевая обработка территорий </t>
  </si>
  <si>
    <t>техническое обслуживание зданий</t>
  </si>
  <si>
    <t>аварийно-техническое обслуживание</t>
  </si>
  <si>
    <t>Ремонт (текущий и капитальный) имущества</t>
  </si>
  <si>
    <t>поддержание технико-экономических и эксплуатационных показателей объектов имущества</t>
  </si>
  <si>
    <t>подготовка к зиме</t>
  </si>
  <si>
    <t>измерение сопротивления изоляции электропроводки</t>
  </si>
  <si>
    <t>перезарядка огнетушителей</t>
  </si>
  <si>
    <t>дезинфекция,  дератизация</t>
  </si>
  <si>
    <t>в том числе: устранение неисправностей (восстановление работоспособности) объектов имущества</t>
  </si>
  <si>
    <t>Количество работ (услуг)</t>
  </si>
  <si>
    <t>Оплата услуг на страхование гражданской ответственности владельцев транспортных средств</t>
  </si>
  <si>
    <t>Оплата услуг вневедомственной, пожарной охраны, всего</t>
  </si>
  <si>
    <t xml:space="preserve">Оплата услуг по проведению медицинского периодического осмотра  </t>
  </si>
  <si>
    <t>Оплата услуг по проведению санитарного минимума</t>
  </si>
  <si>
    <t>Оплата услуг по прохождению курсов по охране труда</t>
  </si>
  <si>
    <t>Оплата услуг по прохождению курсов по пожарному минимуму</t>
  </si>
  <si>
    <t>Оплата услуг по ведению и обслуживанию официального сайта в информационно-телекоммуникационной сети Интернет</t>
  </si>
  <si>
    <t>Оплата услуг по организации питания</t>
  </si>
  <si>
    <t xml:space="preserve">в том числе по объектам: </t>
  </si>
  <si>
    <t xml:space="preserve">Оплата услуг по бактериологическому исследованию пищевых продуктов </t>
  </si>
  <si>
    <t xml:space="preserve">Количество </t>
  </si>
  <si>
    <t>Средняя стоимость, руб</t>
  </si>
  <si>
    <t>Приобретение основных средств</t>
  </si>
  <si>
    <t>в том числе по группам объектам:</t>
  </si>
  <si>
    <t>Приобретение материалов</t>
  </si>
  <si>
    <t>Единица измерения</t>
  </si>
  <si>
    <t>Цена за единицу, руб</t>
  </si>
  <si>
    <t>в том числе по группам материалов:</t>
  </si>
  <si>
    <t>Водоснабжение, всего</t>
  </si>
  <si>
    <t>техническое обслуживание ИТП,АТП</t>
  </si>
  <si>
    <t>поверочные работы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</si>
  <si>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</si>
  <si>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</si>
  <si>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</si>
  <si>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</si>
  <si>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</si>
  <si>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</si>
  <si>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</si>
  <si>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</si>
  <si>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</si>
  <si>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</si>
  <si>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</si>
  <si>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</si>
  <si>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</si>
  <si>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поверка весов, манометров</t>
  </si>
  <si>
    <t>заправка картриджей</t>
  </si>
  <si>
    <t>ремонт оборудования</t>
  </si>
  <si>
    <t>Охрана объектов с помощью средств тревожной сигнализации GSM</t>
  </si>
  <si>
    <t>Техническое обслуживание системы пожарной сигнализации</t>
  </si>
  <si>
    <t>Прочие:</t>
  </si>
  <si>
    <t>Оборудование для пищеблока</t>
  </si>
  <si>
    <t>Мебель</t>
  </si>
  <si>
    <t>Песок</t>
  </si>
  <si>
    <t>Стройматериалы</t>
  </si>
  <si>
    <t>Мягкий инвентарь</t>
  </si>
  <si>
    <r>
      <rPr>
        <b/>
        <sz val="10"/>
        <color theme="1"/>
        <rFont val="Times New Roman"/>
        <family val="1"/>
        <charset val="204"/>
      </rPr>
      <t>Источник финансового обеспечения:</t>
    </r>
    <r>
      <rPr>
        <sz val="10"/>
        <color theme="1"/>
        <rFont val="Times New Roman"/>
        <family val="1"/>
        <charset val="204"/>
      </rPr>
      <t xml:space="preserve"> </t>
    </r>
    <r>
      <rPr>
        <u/>
        <sz val="10"/>
        <color theme="1"/>
        <rFont val="Times New Roman"/>
        <family val="1"/>
        <charset val="204"/>
      </rPr>
      <t>Бюджет г. Иркутска</t>
    </r>
  </si>
  <si>
    <r>
      <rPr>
        <b/>
        <sz val="10"/>
        <color theme="1"/>
        <rFont val="Times New Roman"/>
        <family val="1"/>
        <charset val="204"/>
      </rPr>
      <t>Источник финансового обеспечения:</t>
    </r>
    <r>
      <rPr>
        <u/>
        <sz val="10"/>
        <color theme="1"/>
        <rFont val="Times New Roman"/>
        <family val="1"/>
        <charset val="204"/>
      </rPr>
      <t xml:space="preserve"> Бюджет г. Иркутска</t>
    </r>
  </si>
  <si>
    <t xml:space="preserve">Водоотведение </t>
  </si>
  <si>
    <t xml:space="preserve">Водоснабжение </t>
  </si>
  <si>
    <t>обслуживание видеонаблюдения</t>
  </si>
  <si>
    <t>2018 год</t>
  </si>
  <si>
    <t>Сумма, руб           (гр. 6*гр. 7/100)</t>
  </si>
  <si>
    <t>Сумма, руб           (гр. 9*гр. 10/100)</t>
  </si>
  <si>
    <t>Сумма исчисленного налога, подлежащего уплате, руб                ( гр.6*гр. 7/100)</t>
  </si>
  <si>
    <t>Сумма исчисленного налога, подлежащего уплате, руб                ( гр.9*гр. 10/100)</t>
  </si>
  <si>
    <t>Сумма, руб</t>
  </si>
  <si>
    <t xml:space="preserve">Сумма, руб </t>
  </si>
  <si>
    <t>орг и быт техника</t>
  </si>
  <si>
    <t>Психотерапевт и нарколог</t>
  </si>
  <si>
    <t>Обслуживание тревожной кнопки</t>
  </si>
  <si>
    <t>огнезащитная обработка</t>
  </si>
  <si>
    <t>1.16.</t>
  </si>
  <si>
    <t>испытание пожарных лестниц</t>
  </si>
  <si>
    <t>1.17.</t>
  </si>
  <si>
    <t>1.18.</t>
  </si>
  <si>
    <t>испытание ограждений кровли</t>
  </si>
  <si>
    <t>Трубы</t>
  </si>
  <si>
    <t>Прочие оборотные запасы</t>
  </si>
  <si>
    <t>Канц.бумага</t>
  </si>
  <si>
    <t>Прочие материальные запасы однократного применения</t>
  </si>
  <si>
    <t>Постельное белье</t>
  </si>
  <si>
    <t>Халаты для персонала</t>
  </si>
  <si>
    <t>Бланки строгой отчетности</t>
  </si>
  <si>
    <t>Сувенирная продукция</t>
  </si>
  <si>
    <t>Посуда</t>
  </si>
  <si>
    <t>Игрушки</t>
  </si>
  <si>
    <t>прочее</t>
  </si>
  <si>
    <t>обработка деревьев</t>
  </si>
  <si>
    <t>Обслуживание магнитных замков</t>
  </si>
  <si>
    <t>Повышение квалификации работников</t>
  </si>
  <si>
    <t>Аттестация рабочих мест</t>
  </si>
  <si>
    <t>Медосвидетельствование</t>
  </si>
  <si>
    <t>Объем потребления в год м.куб.</t>
  </si>
  <si>
    <t>Обращение с твердыми коммунальными отходами, всего</t>
  </si>
  <si>
    <t>1.1.1.</t>
  </si>
  <si>
    <t>1.1.4.</t>
  </si>
  <si>
    <t>городки для детской площадки</t>
  </si>
  <si>
    <t>1.2.1.</t>
  </si>
  <si>
    <t>стулья</t>
  </si>
  <si>
    <t>1.2.2.</t>
  </si>
  <si>
    <t>1.3.1.</t>
  </si>
  <si>
    <t>1.3.2.</t>
  </si>
  <si>
    <t>Мед. Оборудование</t>
  </si>
  <si>
    <t>1.5.1.</t>
  </si>
  <si>
    <t>Противопожарное оборудование</t>
  </si>
  <si>
    <t>подтоварник ПМО</t>
  </si>
  <si>
    <t>рецеркулятор</t>
  </si>
  <si>
    <t>кровати</t>
  </si>
  <si>
    <t>ноутбуки</t>
  </si>
  <si>
    <t>сканеры</t>
  </si>
  <si>
    <t>Хоз.товары</t>
  </si>
  <si>
    <t>метод.пособия</t>
  </si>
  <si>
    <t>Противоп.инвентарь</t>
  </si>
  <si>
    <t>Лампы,кабель</t>
  </si>
  <si>
    <t>Сантехника</t>
  </si>
  <si>
    <t>шт</t>
  </si>
  <si>
    <t>Линолеум</t>
  </si>
  <si>
    <t>м</t>
  </si>
  <si>
    <t>т</t>
  </si>
  <si>
    <r>
      <rPr>
        <b/>
        <sz val="10"/>
        <color theme="1"/>
        <rFont val="Times New Roman"/>
        <family val="1"/>
        <charset val="204"/>
      </rPr>
      <t>Источник финансового обеспечения:</t>
    </r>
    <r>
      <rPr>
        <u/>
        <sz val="10"/>
        <color theme="1"/>
        <rFont val="Times New Roman"/>
        <family val="1"/>
        <charset val="204"/>
      </rPr>
      <t xml:space="preserve"> Бюджет Иркутской области</t>
    </r>
  </si>
  <si>
    <t>Средняя стоимость,             руб</t>
  </si>
  <si>
    <r>
      <rPr>
        <b/>
        <sz val="10"/>
        <color theme="1"/>
        <rFont val="Times New Roman"/>
        <family val="1"/>
        <charset val="204"/>
      </rPr>
      <t>Источник финансового обеспечения:</t>
    </r>
    <r>
      <rPr>
        <sz val="10"/>
        <color theme="1"/>
        <rFont val="Times New Roman"/>
        <family val="1"/>
        <charset val="204"/>
      </rPr>
      <t xml:space="preserve"> </t>
    </r>
    <r>
      <rPr>
        <u/>
        <sz val="10"/>
        <color theme="1"/>
        <rFont val="Times New Roman"/>
        <family val="1"/>
        <charset val="204"/>
      </rPr>
      <t>Бюджет  Иркутской области</t>
    </r>
  </si>
  <si>
    <t>Канцелярские товары</t>
  </si>
  <si>
    <t>игрушки</t>
  </si>
  <si>
    <t xml:space="preserve">спортивное оборудование </t>
  </si>
  <si>
    <t>мультимедия</t>
  </si>
  <si>
    <t>2024 год</t>
  </si>
  <si>
    <t xml:space="preserve">2024 год </t>
  </si>
  <si>
    <t>физическая охрана</t>
  </si>
  <si>
    <t>2025 год</t>
  </si>
  <si>
    <t>2026 год</t>
  </si>
  <si>
    <t>2024год</t>
  </si>
  <si>
    <t xml:space="preserve">2025 год </t>
  </si>
  <si>
    <t xml:space="preserve">2026 год </t>
  </si>
  <si>
    <t>вентиляция</t>
  </si>
  <si>
    <t>Расчеты (обоснования) к плану финансово-хозяйственной деятельности  МБДОУ г. Иркутска детский сад № 165</t>
  </si>
  <si>
    <t>МБДОУ г. Иркутска детский сад № 165</t>
  </si>
  <si>
    <t>Расчеты (обоснования) к плану финансово-хозяйственной деятельности   муниципального  учреждения  детский  сад №  165</t>
  </si>
  <si>
    <t>обработка от моли</t>
  </si>
  <si>
    <t>химчистка</t>
  </si>
  <si>
    <t>обслуживание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</si>
</sst>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_ ;\-#,##0.00\ "/>
    <numFmt numFmtId="166" formatCode="#,##0.000_ ;\-#,##0.000\ 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Cambria"/>
      <family val="1"/>
      <charset val="204"/>
      <scheme val="maj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horizontal="center" wrapText="1" shrinkToFi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wrapText="1" shrinkToFit="1"/>
    </xf>
    <xf numFmtId="0" fontId="1" fillId="0" borderId="0" xfId="0" applyFont="1" applyBorder="1"/>
    <xf numFmtId="0" fontId="1" fillId="0" borderId="1" xfId="0" applyFont="1" applyBorder="1" applyAlignment="1">
      <alignment shrinkToFit="1"/>
    </xf>
    <xf numFmtId="0" fontId="1" fillId="0" borderId="2" xfId="0" applyFont="1" applyBorder="1" applyAlignment="1">
      <alignment vertical="center" wrapText="1"/>
    </xf>
    <xf numFmtId="0" fontId="1" fillId="2" borderId="1" xfId="0" applyFont="1" applyFill="1" applyBorder="1"/>
    <xf numFmtId="39" fontId="1" fillId="0" borderId="1" xfId="0" applyNumberFormat="1" applyFont="1" applyBorder="1"/>
    <xf numFmtId="0" fontId="1" fillId="2" borderId="1" xfId="0" applyFont="1" applyFill="1" applyBorder="1" applyAlignment="1">
      <alignment wrapText="1" shrinkToFit="1"/>
    </xf>
    <xf numFmtId="0" fontId="1" fillId="0" borderId="0" xfId="0" applyFont="1" applyAlignment="1">
      <alignment horizontal="center"/>
    </xf>
    <xf numFmtId="39" fontId="1" fillId="0" borderId="1" xfId="0" applyNumberFormat="1" applyFont="1" applyBorder="1" applyAlignment="1">
      <alignment wrapText="1" shrinkToFit="1"/>
    </xf>
    <xf numFmtId="39" fontId="1" fillId="0" borderId="1" xfId="0" applyNumberFormat="1" applyFont="1" applyBorder="1" applyAlignment="1">
      <alignment horizontal="center" vertical="center" wrapText="1" shrinkToFit="1"/>
    </xf>
    <xf numFmtId="39" fontId="2" fillId="0" borderId="1" xfId="0" applyNumberFormat="1" applyFont="1" applyBorder="1" applyAlignment="1">
      <alignment wrapText="1" shrinkToFit="1"/>
    </xf>
    <xf numFmtId="0" fontId="1" fillId="2" borderId="1" xfId="0" applyFont="1" applyFill="1" applyBorder="1" applyAlignment="1">
      <alignment horizontal="center" wrapText="1" shrinkToFit="1"/>
    </xf>
    <xf numFmtId="0" fontId="1" fillId="0" borderId="2" xfId="0" applyFont="1" applyBorder="1" applyAlignment="1">
      <alignment wrapText="1" shrinkToFit="1"/>
    </xf>
    <xf numFmtId="165" fontId="1" fillId="0" borderId="0" xfId="0" applyNumberFormat="1" applyFont="1"/>
    <xf numFmtId="39" fontId="1" fillId="3" borderId="1" xfId="0" applyNumberFormat="1" applyFont="1" applyFill="1" applyBorder="1" applyAlignment="1">
      <alignment wrapText="1" shrinkToFit="1"/>
    </xf>
    <xf numFmtId="39" fontId="2" fillId="3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0" fontId="1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wrapText="1" shrinkToFit="1"/>
    </xf>
    <xf numFmtId="0" fontId="1" fillId="0" borderId="13" xfId="0" applyFont="1" applyBorder="1" applyAlignment="1">
      <alignment horizontal="center" wrapText="1" shrinkToFit="1"/>
    </xf>
    <xf numFmtId="0" fontId="1" fillId="3" borderId="12" xfId="0" applyFont="1" applyFill="1" applyBorder="1" applyAlignment="1">
      <alignment wrapText="1" shrinkToFit="1"/>
    </xf>
    <xf numFmtId="0" fontId="1" fillId="3" borderId="1" xfId="0" applyFont="1" applyFill="1" applyBorder="1" applyAlignment="1">
      <alignment wrapText="1" shrinkToFit="1"/>
    </xf>
    <xf numFmtId="0" fontId="1" fillId="3" borderId="13" xfId="0" applyFont="1" applyFill="1" applyBorder="1" applyAlignment="1">
      <alignment wrapText="1" shrinkToFit="1"/>
    </xf>
    <xf numFmtId="39" fontId="1" fillId="3" borderId="12" xfId="0" applyNumberFormat="1" applyFont="1" applyFill="1" applyBorder="1" applyAlignment="1">
      <alignment wrapText="1" shrinkToFit="1"/>
    </xf>
    <xf numFmtId="166" fontId="1" fillId="3" borderId="1" xfId="0" applyNumberFormat="1" applyFont="1" applyFill="1" applyBorder="1" applyAlignment="1">
      <alignment wrapText="1" shrinkToFit="1"/>
    </xf>
    <xf numFmtId="39" fontId="1" fillId="3" borderId="13" xfId="0" applyNumberFormat="1" applyFont="1" applyFill="1" applyBorder="1" applyAlignment="1">
      <alignment wrapText="1" shrinkToFit="1"/>
    </xf>
    <xf numFmtId="39" fontId="2" fillId="2" borderId="14" xfId="0" applyNumberFormat="1" applyFont="1" applyFill="1" applyBorder="1" applyAlignment="1">
      <alignment wrapText="1" shrinkToFit="1"/>
    </xf>
    <xf numFmtId="39" fontId="1" fillId="2" borderId="15" xfId="0" applyNumberFormat="1" applyFont="1" applyFill="1" applyBorder="1" applyAlignment="1">
      <alignment horizontal="center" vertical="center" wrapText="1" shrinkToFit="1"/>
    </xf>
    <xf numFmtId="39" fontId="2" fillId="2" borderId="16" xfId="0" applyNumberFormat="1" applyFont="1" applyFill="1" applyBorder="1" applyAlignment="1">
      <alignment wrapText="1" shrinkToFit="1"/>
    </xf>
    <xf numFmtId="0" fontId="1" fillId="2" borderId="14" xfId="0" applyFont="1" applyFill="1" applyBorder="1" applyAlignment="1">
      <alignment horizontal="center" vertical="center" wrapText="1" shrinkToFit="1"/>
    </xf>
    <xf numFmtId="39" fontId="1" fillId="2" borderId="14" xfId="0" applyNumberFormat="1" applyFont="1" applyFill="1" applyBorder="1" applyAlignment="1">
      <alignment horizontal="center" vertical="center" wrapText="1" shrinkToFit="1"/>
    </xf>
    <xf numFmtId="39" fontId="1" fillId="0" borderId="12" xfId="0" applyNumberFormat="1" applyFont="1" applyBorder="1" applyAlignment="1">
      <alignment wrapText="1" shrinkToFit="1"/>
    </xf>
    <xf numFmtId="39" fontId="1" fillId="0" borderId="13" xfId="0" applyNumberFormat="1" applyFont="1" applyBorder="1" applyAlignment="1">
      <alignment wrapText="1" shrinkToFit="1"/>
    </xf>
    <xf numFmtId="39" fontId="2" fillId="2" borderId="16" xfId="0" applyNumberFormat="1" applyFont="1" applyFill="1" applyBorder="1" applyAlignment="1">
      <alignment horizont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2" xfId="0" applyFont="1" applyBorder="1" applyAlignment="1">
      <alignment wrapText="1" shrinkToFit="1"/>
    </xf>
    <xf numFmtId="0" fontId="1" fillId="0" borderId="13" xfId="0" applyFont="1" applyBorder="1" applyAlignment="1">
      <alignment wrapText="1" shrinkToFit="1"/>
    </xf>
    <xf numFmtId="39" fontId="1" fillId="3" borderId="12" xfId="0" applyNumberFormat="1" applyFont="1" applyFill="1" applyBorder="1" applyAlignment="1">
      <alignment horizontal="center" vertical="center" wrapText="1" shrinkToFit="1"/>
    </xf>
    <xf numFmtId="39" fontId="2" fillId="3" borderId="13" xfId="0" applyNumberFormat="1" applyFont="1" applyFill="1" applyBorder="1" applyAlignment="1">
      <alignment wrapText="1" shrinkToFit="1"/>
    </xf>
    <xf numFmtId="39" fontId="1" fillId="2" borderId="14" xfId="0" applyNumberFormat="1" applyFont="1" applyFill="1" applyBorder="1" applyAlignment="1">
      <alignment wrapText="1"/>
    </xf>
    <xf numFmtId="165" fontId="2" fillId="2" borderId="16" xfId="0" applyNumberFormat="1" applyFont="1" applyFill="1" applyBorder="1" applyAlignment="1">
      <alignment wrapText="1"/>
    </xf>
    <xf numFmtId="39" fontId="1" fillId="0" borderId="12" xfId="0" applyNumberFormat="1" applyFont="1" applyBorder="1" applyAlignment="1">
      <alignment horizontal="center" vertical="center" wrapText="1" shrinkToFit="1"/>
    </xf>
    <xf numFmtId="39" fontId="2" fillId="0" borderId="13" xfId="0" applyNumberFormat="1" applyFont="1" applyBorder="1" applyAlignment="1">
      <alignment wrapText="1" shrinkToFit="1"/>
    </xf>
    <xf numFmtId="39" fontId="1" fillId="0" borderId="13" xfId="0" applyNumberFormat="1" applyFont="1" applyFill="1" applyBorder="1" applyAlignment="1">
      <alignment wrapText="1" shrinkToFit="1"/>
    </xf>
    <xf numFmtId="39" fontId="2" fillId="0" borderId="13" xfId="0" applyNumberFormat="1" applyFont="1" applyFill="1" applyBorder="1" applyAlignment="1">
      <alignment wrapText="1" shrinkToFit="1"/>
    </xf>
    <xf numFmtId="39" fontId="1" fillId="2" borderId="14" xfId="0" applyNumberFormat="1" applyFont="1" applyFill="1" applyBorder="1" applyAlignment="1">
      <alignment wrapText="1" shrinkToFit="1"/>
    </xf>
    <xf numFmtId="39" fontId="1" fillId="0" borderId="13" xfId="0" applyNumberFormat="1" applyFont="1" applyBorder="1" applyAlignment="1">
      <alignment horizontal="center" vertical="center" wrapText="1" shrinkToFit="1"/>
    </xf>
    <xf numFmtId="165" fontId="1" fillId="3" borderId="0" xfId="0" applyNumberFormat="1" applyFont="1" applyFill="1"/>
    <xf numFmtId="0" fontId="1" fillId="3" borderId="1" xfId="0" applyFont="1" applyFill="1" applyBorder="1" applyAlignment="1">
      <alignment shrinkToFit="1"/>
    </xf>
    <xf numFmtId="0" fontId="2" fillId="3" borderId="1" xfId="0" applyFont="1" applyFill="1" applyBorder="1" applyAlignment="1">
      <alignment shrinkToFit="1"/>
    </xf>
    <xf numFmtId="0" fontId="2" fillId="3" borderId="0" xfId="0" applyFont="1" applyFill="1"/>
    <xf numFmtId="0" fontId="1" fillId="0" borderId="4" xfId="0" applyFont="1" applyBorder="1" applyAlignment="1">
      <alignment horizontal="center" wrapText="1" shrinkToFit="1"/>
    </xf>
    <xf numFmtId="4" fontId="1" fillId="0" borderId="1" xfId="0" applyNumberFormat="1" applyFont="1" applyBorder="1"/>
    <xf numFmtId="4" fontId="1" fillId="0" borderId="1" xfId="0" applyNumberFormat="1" applyFont="1" applyFill="1" applyBorder="1"/>
    <xf numFmtId="4" fontId="1" fillId="0" borderId="0" xfId="0" applyNumberFormat="1" applyFont="1"/>
    <xf numFmtId="4" fontId="2" fillId="0" borderId="13" xfId="0" applyNumberFormat="1" applyFont="1" applyFill="1" applyBorder="1"/>
    <xf numFmtId="4" fontId="1" fillId="0" borderId="13" xfId="0" applyNumberFormat="1" applyFont="1" applyFill="1" applyBorder="1"/>
    <xf numFmtId="4" fontId="1" fillId="0" borderId="13" xfId="1" applyNumberFormat="1" applyFont="1" applyFill="1" applyBorder="1"/>
    <xf numFmtId="4" fontId="1" fillId="3" borderId="0" xfId="0" applyNumberFormat="1" applyFont="1" applyFill="1"/>
    <xf numFmtId="4" fontId="1" fillId="0" borderId="12" xfId="0" applyNumberFormat="1" applyFont="1" applyBorder="1"/>
    <xf numFmtId="4" fontId="1" fillId="0" borderId="13" xfId="0" applyNumberFormat="1" applyFont="1" applyBorder="1"/>
    <xf numFmtId="4" fontId="1" fillId="2" borderId="14" xfId="0" applyNumberFormat="1" applyFont="1" applyFill="1" applyBorder="1" applyAlignment="1">
      <alignment horizontal="center" vertical="center" wrapText="1" shrinkToFit="1"/>
    </xf>
    <xf numFmtId="4" fontId="1" fillId="2" borderId="15" xfId="0" applyNumberFormat="1" applyFont="1" applyFill="1" applyBorder="1" applyAlignment="1">
      <alignment horizontal="center" vertical="center" wrapText="1" shrinkToFit="1"/>
    </xf>
    <xf numFmtId="4" fontId="2" fillId="2" borderId="16" xfId="0" applyNumberFormat="1" applyFont="1" applyFill="1" applyBorder="1"/>
    <xf numFmtId="39" fontId="1" fillId="0" borderId="12" xfId="0" applyNumberFormat="1" applyFont="1" applyFill="1" applyBorder="1"/>
    <xf numFmtId="39" fontId="1" fillId="0" borderId="1" xfId="0" applyNumberFormat="1" applyFont="1" applyFill="1" applyBorder="1"/>
    <xf numFmtId="39" fontId="2" fillId="0" borderId="13" xfId="0" applyNumberFormat="1" applyFont="1" applyFill="1" applyBorder="1"/>
    <xf numFmtId="39" fontId="1" fillId="0" borderId="13" xfId="0" applyNumberFormat="1" applyFont="1" applyFill="1" applyBorder="1"/>
    <xf numFmtId="164" fontId="1" fillId="0" borderId="13" xfId="1" applyFont="1" applyFill="1" applyBorder="1"/>
    <xf numFmtId="39" fontId="2" fillId="2" borderId="16" xfId="0" applyNumberFormat="1" applyFont="1" applyFill="1" applyBorder="1"/>
    <xf numFmtId="14" fontId="1" fillId="3" borderId="1" xfId="0" applyNumberFormat="1" applyFont="1" applyFill="1" applyBorder="1" applyAlignment="1">
      <alignment wrapText="1" shrinkToFit="1"/>
    </xf>
    <xf numFmtId="2" fontId="1" fillId="0" borderId="0" xfId="0" applyNumberFormat="1" applyFont="1"/>
    <xf numFmtId="0" fontId="1" fillId="0" borderId="1" xfId="0" applyFont="1" applyFill="1" applyBorder="1" applyAlignment="1">
      <alignment wrapText="1" shrinkToFit="1"/>
    </xf>
    <xf numFmtId="39" fontId="1" fillId="0" borderId="1" xfId="0" applyNumberFormat="1" applyFont="1" applyFill="1" applyBorder="1" applyAlignment="1">
      <alignment wrapText="1" shrinkToFit="1"/>
    </xf>
    <xf numFmtId="0" fontId="1" fillId="0" borderId="0" xfId="0" applyFont="1" applyFill="1"/>
    <xf numFmtId="16" fontId="1" fillId="0" borderId="1" xfId="0" applyNumberFormat="1" applyFont="1" applyFill="1" applyBorder="1" applyAlignment="1">
      <alignment wrapText="1" shrinkToFit="1"/>
    </xf>
    <xf numFmtId="14" fontId="1" fillId="0" borderId="1" xfId="0" applyNumberFormat="1" applyFont="1" applyFill="1" applyBorder="1" applyAlignment="1">
      <alignment wrapText="1" shrinkToFit="1"/>
    </xf>
    <xf numFmtId="39" fontId="2" fillId="0" borderId="1" xfId="0" applyNumberFormat="1" applyFont="1" applyFill="1" applyBorder="1" applyAlignment="1">
      <alignment wrapText="1" shrinkToFit="1"/>
    </xf>
    <xf numFmtId="0" fontId="1" fillId="0" borderId="17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wrapText="1" shrinkToFit="1"/>
    </xf>
    <xf numFmtId="0" fontId="1" fillId="0" borderId="25" xfId="0" applyFont="1" applyBorder="1" applyAlignment="1">
      <alignment wrapText="1" shrinkToFit="1"/>
    </xf>
    <xf numFmtId="39" fontId="1" fillId="0" borderId="5" xfId="0" applyNumberFormat="1" applyFont="1" applyBorder="1" applyAlignment="1">
      <alignment wrapText="1" shrinkToFit="1"/>
    </xf>
    <xf numFmtId="39" fontId="1" fillId="0" borderId="25" xfId="0" applyNumberFormat="1" applyFont="1" applyBorder="1" applyAlignment="1">
      <alignment wrapText="1" shrinkToFit="1"/>
    </xf>
    <xf numFmtId="0" fontId="1" fillId="2" borderId="26" xfId="0" applyFont="1" applyFill="1" applyBorder="1" applyAlignment="1">
      <alignment wrapText="1" shrinkToFit="1"/>
    </xf>
    <xf numFmtId="0" fontId="2" fillId="2" borderId="27" xfId="0" applyFont="1" applyFill="1" applyBorder="1" applyAlignment="1">
      <alignment wrapText="1" shrinkToFit="1"/>
    </xf>
    <xf numFmtId="39" fontId="1" fillId="2" borderId="26" xfId="0" applyNumberFormat="1" applyFont="1" applyFill="1" applyBorder="1" applyAlignment="1">
      <alignment horizontal="center" vertical="center" wrapText="1" shrinkToFit="1"/>
    </xf>
    <xf numFmtId="39" fontId="1" fillId="2" borderId="28" xfId="0" applyNumberFormat="1" applyFont="1" applyFill="1" applyBorder="1" applyAlignment="1">
      <alignment horizontal="center" vertical="center" wrapText="1" shrinkToFit="1"/>
    </xf>
    <xf numFmtId="39" fontId="2" fillId="2" borderId="27" xfId="0" applyNumberFormat="1" applyFont="1" applyFill="1" applyBorder="1" applyAlignment="1">
      <alignment wrapText="1" shrinkToFit="1"/>
    </xf>
    <xf numFmtId="0" fontId="1" fillId="2" borderId="26" xfId="0" applyFont="1" applyFill="1" applyBorder="1" applyAlignment="1">
      <alignment horizontal="center" wrapText="1" shrinkToFit="1"/>
    </xf>
    <xf numFmtId="0" fontId="1" fillId="2" borderId="27" xfId="0" applyFont="1" applyFill="1" applyBorder="1" applyAlignment="1">
      <alignment horizontal="center" wrapText="1" shrinkToFit="1"/>
    </xf>
    <xf numFmtId="0" fontId="1" fillId="2" borderId="26" xfId="0" applyFont="1" applyFill="1" applyBorder="1" applyAlignment="1">
      <alignment horizontal="center" vertical="center" wrapText="1" shrinkToFit="1"/>
    </xf>
    <xf numFmtId="39" fontId="2" fillId="2" borderId="27" xfId="0" applyNumberFormat="1" applyFont="1" applyFill="1" applyBorder="1" applyAlignment="1">
      <alignment horizontal="center" wrapText="1" shrinkToFit="1"/>
    </xf>
    <xf numFmtId="0" fontId="1" fillId="2" borderId="0" xfId="0" applyFont="1" applyFill="1"/>
    <xf numFmtId="39" fontId="1" fillId="0" borderId="0" xfId="0" applyNumberFormat="1" applyFont="1" applyBorder="1" applyAlignment="1">
      <alignment wrapText="1" shrinkToFit="1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39" fontId="2" fillId="0" borderId="0" xfId="0" applyNumberFormat="1" applyFont="1" applyBorder="1" applyAlignment="1">
      <alignment wrapText="1" shrinkToFit="1"/>
    </xf>
    <xf numFmtId="0" fontId="1" fillId="0" borderId="0" xfId="0" applyFont="1" applyFill="1" applyBorder="1" applyAlignment="1">
      <alignment horizont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39" fontId="1" fillId="0" borderId="0" xfId="0" applyNumberFormat="1" applyFont="1" applyFill="1" applyBorder="1" applyAlignment="1">
      <alignment horizontal="center" vertical="center" wrapText="1" shrinkToFit="1"/>
    </xf>
    <xf numFmtId="39" fontId="2" fillId="0" borderId="0" xfId="0" applyNumberFormat="1" applyFont="1" applyFill="1" applyBorder="1" applyAlignment="1">
      <alignment horizontal="center" wrapText="1" shrinkToFit="1"/>
    </xf>
    <xf numFmtId="4" fontId="1" fillId="0" borderId="1" xfId="0" applyNumberFormat="1" applyFont="1" applyBorder="1" applyAlignment="1">
      <alignment wrapText="1" shrinkToFit="1"/>
    </xf>
    <xf numFmtId="4" fontId="1" fillId="3" borderId="12" xfId="0" applyNumberFormat="1" applyFont="1" applyFill="1" applyBorder="1" applyAlignment="1">
      <alignment wrapText="1" shrinkToFit="1"/>
    </xf>
    <xf numFmtId="4" fontId="1" fillId="3" borderId="1" xfId="0" applyNumberFormat="1" applyFont="1" applyFill="1" applyBorder="1" applyAlignment="1">
      <alignment wrapText="1" shrinkToFit="1"/>
    </xf>
    <xf numFmtId="4" fontId="1" fillId="3" borderId="13" xfId="0" applyNumberFormat="1" applyFont="1" applyFill="1" applyBorder="1" applyAlignment="1">
      <alignment wrapText="1" shrinkToFit="1"/>
    </xf>
    <xf numFmtId="4" fontId="1" fillId="3" borderId="12" xfId="0" applyNumberFormat="1" applyFont="1" applyFill="1" applyBorder="1"/>
    <xf numFmtId="4" fontId="1" fillId="3" borderId="1" xfId="0" applyNumberFormat="1" applyFont="1" applyFill="1" applyBorder="1"/>
    <xf numFmtId="4" fontId="1" fillId="3" borderId="13" xfId="0" applyNumberFormat="1" applyFont="1" applyFill="1" applyBorder="1"/>
    <xf numFmtId="0" fontId="1" fillId="0" borderId="2" xfId="0" applyFont="1" applyBorder="1" applyAlignment="1">
      <alignment horizontal="center" wrapText="1" shrinkToFit="1"/>
    </xf>
    <xf numFmtId="0" fontId="2" fillId="2" borderId="2" xfId="0" applyFont="1" applyFill="1" applyBorder="1" applyAlignment="1">
      <alignment horizontal="center" wrapText="1" shrinkToFit="1"/>
    </xf>
    <xf numFmtId="39" fontId="1" fillId="0" borderId="13" xfId="0" applyNumberFormat="1" applyFont="1" applyBorder="1" applyAlignment="1">
      <alignment horizontal="right" wrapText="1" indent="2" shrinkToFit="1"/>
    </xf>
    <xf numFmtId="0" fontId="2" fillId="0" borderId="2" xfId="0" applyFont="1" applyBorder="1"/>
    <xf numFmtId="0" fontId="1" fillId="0" borderId="2" xfId="0" applyFont="1" applyBorder="1"/>
    <xf numFmtId="0" fontId="2" fillId="2" borderId="2" xfId="0" applyFont="1" applyFill="1" applyBorder="1"/>
    <xf numFmtId="4" fontId="2" fillId="0" borderId="13" xfId="0" applyNumberFormat="1" applyFont="1" applyBorder="1"/>
    <xf numFmtId="4" fontId="2" fillId="3" borderId="13" xfId="0" applyNumberFormat="1" applyFont="1" applyFill="1" applyBorder="1"/>
    <xf numFmtId="0" fontId="2" fillId="0" borderId="2" xfId="0" applyFont="1" applyBorder="1" applyAlignment="1">
      <alignment wrapText="1"/>
    </xf>
    <xf numFmtId="39" fontId="1" fillId="0" borderId="12" xfId="0" applyNumberFormat="1" applyFont="1" applyBorder="1"/>
    <xf numFmtId="39" fontId="2" fillId="0" borderId="13" xfId="0" applyNumberFormat="1" applyFont="1" applyBorder="1"/>
    <xf numFmtId="39" fontId="1" fillId="0" borderId="13" xfId="0" applyNumberFormat="1" applyFont="1" applyBorder="1"/>
    <xf numFmtId="39" fontId="2" fillId="3" borderId="12" xfId="0" applyNumberFormat="1" applyFont="1" applyFill="1" applyBorder="1" applyAlignment="1">
      <alignment horizontal="center" vertical="center" wrapText="1" shrinkToFit="1"/>
    </xf>
    <xf numFmtId="39" fontId="2" fillId="2" borderId="16" xfId="0" applyNumberFormat="1" applyFont="1" applyFill="1" applyBorder="1" applyAlignment="1">
      <alignment wrapText="1"/>
    </xf>
    <xf numFmtId="0" fontId="1" fillId="3" borderId="1" xfId="0" applyFont="1" applyFill="1" applyBorder="1"/>
    <xf numFmtId="39" fontId="1" fillId="3" borderId="12" xfId="0" applyNumberFormat="1" applyFont="1" applyFill="1" applyBorder="1" applyAlignment="1">
      <alignment wrapText="1"/>
    </xf>
    <xf numFmtId="39" fontId="1" fillId="3" borderId="13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 shrinkToFit="1"/>
    </xf>
    <xf numFmtId="0" fontId="1" fillId="3" borderId="2" xfId="0" applyFont="1" applyFill="1" applyBorder="1" applyAlignment="1">
      <alignment wrapText="1" shrinkToFit="1"/>
    </xf>
    <xf numFmtId="0" fontId="1" fillId="0" borderId="2" xfId="0" applyFont="1" applyFill="1" applyBorder="1" applyAlignment="1">
      <alignment wrapText="1" shrinkToFit="1"/>
    </xf>
    <xf numFmtId="0" fontId="1" fillId="0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39" fontId="1" fillId="0" borderId="12" xfId="0" applyNumberFormat="1" applyFont="1" applyFill="1" applyBorder="1" applyAlignment="1">
      <alignment wrapText="1" shrinkToFit="1"/>
    </xf>
    <xf numFmtId="0" fontId="1" fillId="2" borderId="2" xfId="0" applyFont="1" applyFill="1" applyBorder="1" applyAlignment="1">
      <alignment wrapText="1" shrinkToFit="1"/>
    </xf>
    <xf numFmtId="0" fontId="1" fillId="0" borderId="17" xfId="0" applyFont="1" applyBorder="1" applyAlignment="1">
      <alignment horizontal="center" wrapText="1" shrinkToFit="1"/>
    </xf>
    <xf numFmtId="0" fontId="1" fillId="0" borderId="18" xfId="0" applyFont="1" applyBorder="1" applyAlignment="1">
      <alignment horizontal="center" wrapText="1" shrinkToFit="1"/>
    </xf>
    <xf numFmtId="0" fontId="1" fillId="0" borderId="19" xfId="0" applyFont="1" applyBorder="1" applyAlignment="1">
      <alignment horizontal="center" wrapText="1" shrinkToFit="1"/>
    </xf>
    <xf numFmtId="0" fontId="1" fillId="0" borderId="3" xfId="0" applyFont="1" applyBorder="1" applyAlignment="1">
      <alignment horizontal="center" wrapText="1" shrinkToFit="1"/>
    </xf>
    <xf numFmtId="0" fontId="1" fillId="0" borderId="3" xfId="0" applyFont="1" applyBorder="1" applyAlignment="1">
      <alignment wrapText="1" shrinkToFit="1"/>
    </xf>
    <xf numFmtId="4" fontId="1" fillId="0" borderId="3" xfId="0" applyNumberFormat="1" applyFont="1" applyBorder="1" applyAlignment="1">
      <alignment wrapText="1" shrinkToFit="1"/>
    </xf>
    <xf numFmtId="4" fontId="1" fillId="3" borderId="3" xfId="0" applyNumberFormat="1" applyFont="1" applyFill="1" applyBorder="1" applyAlignment="1">
      <alignment wrapText="1" shrinkToFit="1"/>
    </xf>
    <xf numFmtId="4" fontId="1" fillId="3" borderId="3" xfId="0" applyNumberFormat="1" applyFont="1" applyFill="1" applyBorder="1"/>
    <xf numFmtId="4" fontId="1" fillId="2" borderId="30" xfId="0" applyNumberFormat="1" applyFont="1" applyFill="1" applyBorder="1" applyAlignment="1">
      <alignment horizontal="center" vertical="center" wrapText="1" shrinkToFit="1"/>
    </xf>
    <xf numFmtId="4" fontId="1" fillId="0" borderId="12" xfId="0" applyNumberFormat="1" applyFont="1" applyBorder="1" applyAlignment="1">
      <alignment wrapText="1" shrinkToFit="1"/>
    </xf>
    <xf numFmtId="4" fontId="1" fillId="0" borderId="13" xfId="0" applyNumberFormat="1" applyFont="1" applyBorder="1" applyAlignment="1">
      <alignment wrapText="1" shrinkToFit="1"/>
    </xf>
    <xf numFmtId="0" fontId="2" fillId="0" borderId="2" xfId="0" applyFont="1" applyBorder="1" applyAlignment="1">
      <alignment wrapText="1" shrinkToFit="1"/>
    </xf>
    <xf numFmtId="0" fontId="1" fillId="2" borderId="2" xfId="0" applyFont="1" applyFill="1" applyBorder="1" applyAlignment="1">
      <alignment horizontal="center" wrapText="1" shrinkToFit="1"/>
    </xf>
    <xf numFmtId="0" fontId="2" fillId="0" borderId="12" xfId="0" applyFont="1" applyBorder="1" applyAlignment="1">
      <alignment wrapText="1" shrinkToFit="1"/>
    </xf>
    <xf numFmtId="39" fontId="2" fillId="0" borderId="12" xfId="0" applyNumberFormat="1" applyFont="1" applyBorder="1" applyAlignment="1">
      <alignment wrapText="1" shrinkToFit="1"/>
    </xf>
    <xf numFmtId="0" fontId="2" fillId="0" borderId="12" xfId="0" applyFont="1" applyFill="1" applyBorder="1" applyAlignment="1">
      <alignment wrapText="1" shrinkToFit="1"/>
    </xf>
    <xf numFmtId="0" fontId="1" fillId="0" borderId="12" xfId="0" applyFont="1" applyFill="1" applyBorder="1" applyAlignment="1">
      <alignment wrapText="1" shrinkToFit="1"/>
    </xf>
    <xf numFmtId="39" fontId="2" fillId="0" borderId="12" xfId="0" applyNumberFormat="1" applyFont="1" applyFill="1" applyBorder="1" applyAlignment="1">
      <alignment wrapText="1" shrinkToFit="1"/>
    </xf>
    <xf numFmtId="0" fontId="1" fillId="0" borderId="10" xfId="0" applyFont="1" applyBorder="1" applyAlignment="1">
      <alignment horizontal="center" wrapText="1" shrinkToFit="1"/>
    </xf>
    <xf numFmtId="0" fontId="1" fillId="0" borderId="11" xfId="0" applyFont="1" applyBorder="1" applyAlignment="1">
      <alignment horizontal="center" wrapText="1" shrinkToFit="1"/>
    </xf>
    <xf numFmtId="0" fontId="1" fillId="0" borderId="1" xfId="0" applyFont="1" applyFill="1" applyBorder="1" applyAlignment="1">
      <alignment shrinkToFit="1"/>
    </xf>
    <xf numFmtId="0" fontId="1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Fill="1" applyBorder="1"/>
    <xf numFmtId="39" fontId="1" fillId="0" borderId="12" xfId="0" applyNumberFormat="1" applyFont="1" applyFill="1" applyBorder="1" applyAlignment="1">
      <alignment wrapText="1"/>
    </xf>
    <xf numFmtId="39" fontId="1" fillId="0" borderId="13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 shrinkToFit="1"/>
    </xf>
    <xf numFmtId="0" fontId="1" fillId="0" borderId="2" xfId="0" applyFont="1" applyFill="1" applyBorder="1" applyAlignment="1">
      <alignment horizontal="center" wrapText="1" shrinkToFit="1"/>
    </xf>
    <xf numFmtId="0" fontId="1" fillId="0" borderId="12" xfId="0" applyFont="1" applyFill="1" applyBorder="1" applyAlignment="1">
      <alignment horizontal="center" wrapText="1" shrinkToFit="1"/>
    </xf>
    <xf numFmtId="0" fontId="1" fillId="0" borderId="13" xfId="0" applyFont="1" applyFill="1" applyBorder="1" applyAlignment="1">
      <alignment horizontal="center" wrapText="1" shrinkToFit="1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39" fontId="1" fillId="0" borderId="12" xfId="0" applyNumberFormat="1" applyFont="1" applyFill="1" applyBorder="1" applyAlignment="1">
      <alignment horizontal="center" vertical="center" wrapText="1" shrinkToFit="1"/>
    </xf>
    <xf numFmtId="39" fontId="1" fillId="0" borderId="12" xfId="0" applyNumberFormat="1" applyFont="1" applyFill="1" applyBorder="1" applyAlignment="1">
      <alignment vertical="center" wrapText="1"/>
    </xf>
    <xf numFmtId="165" fontId="1" fillId="0" borderId="0" xfId="0" applyNumberFormat="1" applyFont="1" applyFill="1"/>
    <xf numFmtId="0" fontId="7" fillId="0" borderId="29" xfId="0" applyFont="1" applyFill="1" applyBorder="1" applyAlignment="1">
      <alignment horizontal="left" vertical="center" wrapText="1"/>
    </xf>
    <xf numFmtId="39" fontId="9" fillId="0" borderId="13" xfId="0" applyNumberFormat="1" applyFont="1" applyFill="1" applyBorder="1" applyAlignment="1">
      <alignment wrapText="1" shrinkToFit="1"/>
    </xf>
    <xf numFmtId="0" fontId="4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7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32"/>
  <sheetViews>
    <sheetView view="pageBreakPreview" topLeftCell="A7" zoomScaleNormal="100" zoomScaleSheetLayoutView="100" workbookViewId="0">
      <selection activeCell="K29" sqref="K29"/>
    </sheetView>
  </sheetViews>
  <sheetFormatPr defaultColWidth="9.109375" defaultRowHeight="13.2" x14ac:dyDescent="0.25"/>
  <cols>
    <col min="1" max="1" width="4.88671875" style="1" customWidth="1"/>
    <col min="2" max="2" width="23.5546875" style="1" customWidth="1"/>
    <col min="3" max="3" width="10.88671875" style="1" customWidth="1"/>
    <col min="4" max="4" width="7" style="1" customWidth="1"/>
    <col min="5" max="5" width="13.88671875" style="1" customWidth="1"/>
    <col min="6" max="6" width="12" style="1" customWidth="1"/>
    <col min="7" max="7" width="7.109375" style="1" customWidth="1"/>
    <col min="8" max="8" width="13.109375" style="1" customWidth="1"/>
    <col min="9" max="9" width="13.44140625" style="1" customWidth="1"/>
    <col min="10" max="10" width="6.88671875" style="1" customWidth="1"/>
    <col min="11" max="11" width="14.6640625" style="1" customWidth="1"/>
    <col min="12" max="16384" width="9.109375" style="1"/>
  </cols>
  <sheetData>
    <row r="1" spans="1:11" ht="39.75" customHeight="1" x14ac:dyDescent="0.3">
      <c r="A1" s="184" t="s">
        <v>186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1" x14ac:dyDescent="0.25">
      <c r="A2" s="1" t="s">
        <v>8</v>
      </c>
    </row>
    <row r="4" spans="1:11" x14ac:dyDescent="0.25">
      <c r="A4" s="5" t="s">
        <v>9</v>
      </c>
    </row>
    <row r="6" spans="1:11" x14ac:dyDescent="0.25">
      <c r="A6" s="1" t="s">
        <v>106</v>
      </c>
    </row>
    <row r="8" spans="1:11" x14ac:dyDescent="0.25">
      <c r="A8" s="1" t="s">
        <v>17</v>
      </c>
    </row>
    <row r="9" spans="1:11" ht="13.8" thickBot="1" x14ac:dyDescent="0.3"/>
    <row r="10" spans="1:11" ht="14.4" thickBot="1" x14ac:dyDescent="0.3">
      <c r="C10" s="185" t="s">
        <v>177</v>
      </c>
      <c r="D10" s="186"/>
      <c r="E10" s="187"/>
      <c r="F10" s="185" t="s">
        <v>180</v>
      </c>
      <c r="G10" s="186"/>
      <c r="H10" s="187"/>
      <c r="I10" s="185" t="s">
        <v>181</v>
      </c>
      <c r="J10" s="186"/>
      <c r="K10" s="187"/>
    </row>
    <row r="11" spans="1:11" ht="85.5" customHeight="1" x14ac:dyDescent="0.25">
      <c r="A11" s="4" t="s">
        <v>0</v>
      </c>
      <c r="B11" s="123" t="s">
        <v>3</v>
      </c>
      <c r="C11" s="147" t="s">
        <v>10</v>
      </c>
      <c r="D11" s="148" t="s">
        <v>11</v>
      </c>
      <c r="E11" s="149" t="s">
        <v>12</v>
      </c>
      <c r="F11" s="26" t="s">
        <v>10</v>
      </c>
      <c r="G11" s="27" t="s">
        <v>11</v>
      </c>
      <c r="H11" s="28" t="s">
        <v>114</v>
      </c>
      <c r="I11" s="26" t="s">
        <v>10</v>
      </c>
      <c r="J11" s="27" t="s">
        <v>11</v>
      </c>
      <c r="K11" s="28" t="s">
        <v>115</v>
      </c>
    </row>
    <row r="12" spans="1:11" x14ac:dyDescent="0.25">
      <c r="A12" s="4">
        <v>1</v>
      </c>
      <c r="B12" s="123">
        <v>2</v>
      </c>
      <c r="C12" s="29">
        <v>3</v>
      </c>
      <c r="D12" s="4">
        <v>4</v>
      </c>
      <c r="E12" s="30">
        <v>5</v>
      </c>
      <c r="F12" s="29">
        <v>6</v>
      </c>
      <c r="G12" s="4">
        <v>7</v>
      </c>
      <c r="H12" s="30">
        <v>8</v>
      </c>
      <c r="I12" s="29">
        <v>9</v>
      </c>
      <c r="J12" s="4">
        <v>10</v>
      </c>
      <c r="K12" s="30">
        <v>11</v>
      </c>
    </row>
    <row r="13" spans="1:11" x14ac:dyDescent="0.25">
      <c r="A13" s="3" t="s">
        <v>7</v>
      </c>
      <c r="B13" s="19" t="s">
        <v>13</v>
      </c>
      <c r="C13" s="47"/>
      <c r="D13" s="3"/>
      <c r="E13" s="48"/>
      <c r="F13" s="31">
        <v>0</v>
      </c>
      <c r="G13" s="32"/>
      <c r="H13" s="33"/>
      <c r="I13" s="31">
        <v>0</v>
      </c>
      <c r="J13" s="32"/>
      <c r="K13" s="33"/>
    </row>
    <row r="14" spans="1:11" ht="27" customHeight="1" x14ac:dyDescent="0.25">
      <c r="A14" s="3"/>
      <c r="B14" s="19" t="s">
        <v>14</v>
      </c>
      <c r="C14" s="42">
        <v>0</v>
      </c>
      <c r="D14" s="15">
        <v>2.2000000000000002</v>
      </c>
      <c r="E14" s="43">
        <v>0</v>
      </c>
      <c r="F14" s="34">
        <v>3832634.5454299999</v>
      </c>
      <c r="G14" s="35">
        <v>2.2000000000000002</v>
      </c>
      <c r="H14" s="36">
        <v>0</v>
      </c>
      <c r="I14" s="34">
        <v>3832634.5454299999</v>
      </c>
      <c r="J14" s="35">
        <v>2.2000000000000002</v>
      </c>
      <c r="K14" s="36">
        <v>0</v>
      </c>
    </row>
    <row r="15" spans="1:11" x14ac:dyDescent="0.25">
      <c r="A15" s="3"/>
      <c r="B15" s="19" t="s">
        <v>15</v>
      </c>
      <c r="C15" s="42"/>
      <c r="D15" s="15"/>
      <c r="E15" s="43"/>
      <c r="F15" s="34"/>
      <c r="G15" s="35"/>
      <c r="H15" s="36"/>
      <c r="I15" s="34"/>
      <c r="J15" s="35"/>
      <c r="K15" s="36"/>
    </row>
    <row r="16" spans="1:11" x14ac:dyDescent="0.25">
      <c r="A16" s="3"/>
      <c r="B16" s="19" t="s">
        <v>16</v>
      </c>
      <c r="C16" s="42">
        <v>0</v>
      </c>
      <c r="D16" s="15">
        <v>2.2000000000000002</v>
      </c>
      <c r="E16" s="43">
        <f>C16*D16/100/4*3</f>
        <v>0</v>
      </c>
      <c r="F16" s="34">
        <v>0</v>
      </c>
      <c r="G16" s="35">
        <v>2.2000000000000002</v>
      </c>
      <c r="H16" s="36">
        <f>F16*G16/100/4*3</f>
        <v>0</v>
      </c>
      <c r="I16" s="34">
        <v>0</v>
      </c>
      <c r="J16" s="35">
        <v>2.2000000000000002</v>
      </c>
      <c r="K16" s="36">
        <f>I16*J16/100/4*3</f>
        <v>0</v>
      </c>
    </row>
    <row r="17" spans="1:11" x14ac:dyDescent="0.25">
      <c r="A17" s="3"/>
      <c r="B17" s="19" t="s">
        <v>15</v>
      </c>
      <c r="C17" s="42"/>
      <c r="D17" s="15"/>
      <c r="E17" s="43"/>
      <c r="F17" s="34"/>
      <c r="G17" s="21"/>
      <c r="H17" s="36"/>
      <c r="I17" s="34"/>
      <c r="J17" s="21"/>
      <c r="K17" s="36"/>
    </row>
    <row r="18" spans="1:11" ht="13.8" thickBot="1" x14ac:dyDescent="0.3">
      <c r="A18" s="13"/>
      <c r="B18" s="146" t="s">
        <v>2</v>
      </c>
      <c r="C18" s="37">
        <f>C14+C16</f>
        <v>0</v>
      </c>
      <c r="D18" s="38" t="s">
        <v>4</v>
      </c>
      <c r="E18" s="39">
        <f>E14+E16</f>
        <v>0</v>
      </c>
      <c r="F18" s="37">
        <f>F14+F16</f>
        <v>3832634.5454299999</v>
      </c>
      <c r="G18" s="38" t="s">
        <v>4</v>
      </c>
      <c r="H18" s="39">
        <f>H14+H16</f>
        <v>0</v>
      </c>
      <c r="I18" s="37">
        <f>I14+I16</f>
        <v>3832634.5454299999</v>
      </c>
      <c r="J18" s="38" t="s">
        <v>4</v>
      </c>
      <c r="K18" s="39">
        <f>K14+K16</f>
        <v>0</v>
      </c>
    </row>
    <row r="20" spans="1:11" x14ac:dyDescent="0.25">
      <c r="A20" s="1" t="s">
        <v>18</v>
      </c>
    </row>
    <row r="21" spans="1:11" ht="13.8" thickBot="1" x14ac:dyDescent="0.3"/>
    <row r="22" spans="1:11" ht="14.4" thickBot="1" x14ac:dyDescent="0.3">
      <c r="C22" s="185" t="s">
        <v>182</v>
      </c>
      <c r="D22" s="186"/>
      <c r="E22" s="187"/>
      <c r="F22" s="186" t="s">
        <v>180</v>
      </c>
      <c r="G22" s="186"/>
      <c r="H22" s="187"/>
      <c r="I22" s="185" t="s">
        <v>181</v>
      </c>
      <c r="J22" s="186"/>
      <c r="K22" s="187"/>
    </row>
    <row r="23" spans="1:11" ht="52.8" x14ac:dyDescent="0.25">
      <c r="A23" s="4" t="s">
        <v>0</v>
      </c>
      <c r="B23" s="123" t="s">
        <v>3</v>
      </c>
      <c r="C23" s="29" t="s">
        <v>19</v>
      </c>
      <c r="D23" s="4" t="s">
        <v>11</v>
      </c>
      <c r="E23" s="30" t="s">
        <v>20</v>
      </c>
      <c r="F23" s="92" t="s">
        <v>19</v>
      </c>
      <c r="G23" s="27" t="s">
        <v>11</v>
      </c>
      <c r="H23" s="28" t="s">
        <v>112</v>
      </c>
      <c r="I23" s="26" t="s">
        <v>19</v>
      </c>
      <c r="J23" s="27" t="s">
        <v>11</v>
      </c>
      <c r="K23" s="28" t="s">
        <v>113</v>
      </c>
    </row>
    <row r="24" spans="1:11" x14ac:dyDescent="0.25">
      <c r="A24" s="4">
        <v>1</v>
      </c>
      <c r="B24" s="123">
        <v>2</v>
      </c>
      <c r="C24" s="29">
        <v>3</v>
      </c>
      <c r="D24" s="4">
        <v>4</v>
      </c>
      <c r="E24" s="30">
        <v>5</v>
      </c>
      <c r="F24" s="150">
        <v>6</v>
      </c>
      <c r="G24" s="4">
        <v>7</v>
      </c>
      <c r="H24" s="30">
        <v>8</v>
      </c>
      <c r="I24" s="29">
        <v>9</v>
      </c>
      <c r="J24" s="4">
        <v>10</v>
      </c>
      <c r="K24" s="30">
        <v>11</v>
      </c>
    </row>
    <row r="25" spans="1:11" x14ac:dyDescent="0.25">
      <c r="A25" s="3" t="s">
        <v>7</v>
      </c>
      <c r="B25" s="19" t="s">
        <v>21</v>
      </c>
      <c r="C25" s="47"/>
      <c r="D25" s="3"/>
      <c r="E25" s="48"/>
      <c r="F25" s="151"/>
      <c r="G25" s="3"/>
      <c r="H25" s="3"/>
      <c r="I25" s="3"/>
      <c r="J25" s="3"/>
      <c r="K25" s="3"/>
    </row>
    <row r="26" spans="1:11" x14ac:dyDescent="0.25">
      <c r="A26" s="3"/>
      <c r="B26" s="19" t="s">
        <v>22</v>
      </c>
      <c r="C26" s="156">
        <v>50080245.299999997</v>
      </c>
      <c r="D26" s="116">
        <v>1.5</v>
      </c>
      <c r="E26" s="157">
        <v>187800</v>
      </c>
      <c r="F26" s="152">
        <v>50080245.299999997</v>
      </c>
      <c r="G26" s="116">
        <v>1.5</v>
      </c>
      <c r="H26" s="116">
        <v>187800</v>
      </c>
      <c r="I26" s="116">
        <v>50080245.299999997</v>
      </c>
      <c r="J26" s="116">
        <v>1.5</v>
      </c>
      <c r="K26" s="116">
        <v>187800</v>
      </c>
    </row>
    <row r="27" spans="1:11" hidden="1" x14ac:dyDescent="0.25">
      <c r="A27" s="3"/>
      <c r="B27" s="19"/>
      <c r="C27" s="156"/>
      <c r="D27" s="116"/>
      <c r="E27" s="157"/>
      <c r="F27" s="153"/>
      <c r="G27" s="118"/>
      <c r="H27" s="119"/>
      <c r="I27" s="117"/>
      <c r="J27" s="118"/>
      <c r="K27" s="119"/>
    </row>
    <row r="28" spans="1:11" hidden="1" x14ac:dyDescent="0.25">
      <c r="A28" s="2"/>
      <c r="B28" s="127"/>
      <c r="C28" s="71"/>
      <c r="D28" s="64"/>
      <c r="E28" s="72"/>
      <c r="F28" s="154"/>
      <c r="G28" s="121"/>
      <c r="H28" s="122"/>
      <c r="I28" s="120"/>
      <c r="J28" s="121"/>
      <c r="K28" s="122"/>
    </row>
    <row r="29" spans="1:11" ht="13.8" thickBot="1" x14ac:dyDescent="0.3">
      <c r="A29" s="11"/>
      <c r="B29" s="146" t="s">
        <v>2</v>
      </c>
      <c r="C29" s="73" t="s">
        <v>4</v>
      </c>
      <c r="D29" s="74" t="s">
        <v>4</v>
      </c>
      <c r="E29" s="75">
        <f>E26</f>
        <v>187800</v>
      </c>
      <c r="F29" s="155" t="s">
        <v>4</v>
      </c>
      <c r="G29" s="74" t="s">
        <v>4</v>
      </c>
      <c r="H29" s="75">
        <f>H26</f>
        <v>187800</v>
      </c>
      <c r="I29" s="73" t="s">
        <v>4</v>
      </c>
      <c r="J29" s="74" t="s">
        <v>4</v>
      </c>
      <c r="K29" s="75">
        <f>K26</f>
        <v>187800</v>
      </c>
    </row>
    <row r="32" spans="1:11" x14ac:dyDescent="0.25">
      <c r="E32" s="83"/>
      <c r="H32" s="83"/>
      <c r="K32" s="20"/>
    </row>
  </sheetData>
  <mergeCells count="7">
    <mergeCell ref="A1:J1"/>
    <mergeCell ref="F10:H10"/>
    <mergeCell ref="I10:K10"/>
    <mergeCell ref="F22:H22"/>
    <mergeCell ref="I22:K22"/>
    <mergeCell ref="C10:E10"/>
    <mergeCell ref="C22:E22"/>
  </mergeCells>
  <pageMargins left="0.7" right="0.7" top="0.75" bottom="0.75" header="0.3" footer="0.3"/>
  <pageSetup paperSize="9" scale="68" orientation="portrait" r:id="rId1"/>
  <colBreaks count="1" manualBreakCount="1">
    <brk id="1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19"/>
  <sheetViews>
    <sheetView view="pageBreakPreview" zoomScale="90" zoomScaleNormal="100" zoomScaleSheetLayoutView="90" workbookViewId="0">
      <selection activeCell="N14" sqref="N14"/>
    </sheetView>
  </sheetViews>
  <sheetFormatPr defaultColWidth="9.109375" defaultRowHeight="13.2" x14ac:dyDescent="0.25"/>
  <cols>
    <col min="1" max="1" width="5.33203125" style="1" customWidth="1"/>
    <col min="2" max="2" width="29.88671875" style="1" customWidth="1"/>
    <col min="3" max="3" width="10.5546875" style="1" customWidth="1"/>
    <col min="4" max="4" width="11.6640625" style="1" customWidth="1"/>
    <col min="5" max="5" width="10.88671875" style="1" customWidth="1"/>
    <col min="6" max="6" width="11.5546875" style="1" customWidth="1"/>
    <col min="7" max="7" width="10.5546875" style="1" customWidth="1"/>
    <col min="8" max="8" width="10.88671875" style="1" customWidth="1"/>
    <col min="9" max="9" width="10" style="1" customWidth="1"/>
    <col min="10" max="10" width="11" style="1" customWidth="1"/>
    <col min="11" max="11" width="11.109375" style="1" customWidth="1"/>
    <col min="12" max="12" width="10.5546875" style="1" customWidth="1"/>
    <col min="13" max="13" width="10.44140625" style="1" customWidth="1"/>
    <col min="14" max="14" width="11" style="1" customWidth="1"/>
    <col min="15" max="16384" width="9.109375" style="1"/>
  </cols>
  <sheetData>
    <row r="1" spans="1:14" ht="35.25" customHeight="1" x14ac:dyDescent="0.3">
      <c r="A1" s="184" t="s">
        <v>186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4" x14ac:dyDescent="0.25">
      <c r="A2" s="1" t="s">
        <v>23</v>
      </c>
    </row>
    <row r="4" spans="1:14" ht="24.75" customHeight="1" x14ac:dyDescent="0.25">
      <c r="A4" s="188" t="s">
        <v>24</v>
      </c>
      <c r="B4" s="188"/>
      <c r="C4" s="188"/>
      <c r="D4" s="188"/>
      <c r="E4" s="188"/>
      <c r="F4" s="188"/>
    </row>
    <row r="6" spans="1:14" x14ac:dyDescent="0.25">
      <c r="A6" s="1" t="s">
        <v>106</v>
      </c>
    </row>
    <row r="7" spans="1:14" ht="13.8" thickBot="1" x14ac:dyDescent="0.3"/>
    <row r="8" spans="1:14" ht="15.6" x14ac:dyDescent="0.3">
      <c r="C8" s="189" t="s">
        <v>177</v>
      </c>
      <c r="D8" s="190"/>
      <c r="E8" s="190"/>
      <c r="F8" s="191"/>
      <c r="G8" s="189" t="s">
        <v>180</v>
      </c>
      <c r="H8" s="190"/>
      <c r="I8" s="190"/>
      <c r="J8" s="191"/>
      <c r="K8" s="189" t="s">
        <v>181</v>
      </c>
      <c r="L8" s="190"/>
      <c r="M8" s="190"/>
      <c r="N8" s="191"/>
    </row>
    <row r="9" spans="1:14" ht="39" customHeight="1" x14ac:dyDescent="0.25">
      <c r="A9" s="4" t="s">
        <v>0</v>
      </c>
      <c r="B9" s="123" t="s">
        <v>3</v>
      </c>
      <c r="C9" s="29" t="s">
        <v>25</v>
      </c>
      <c r="D9" s="4" t="s">
        <v>26</v>
      </c>
      <c r="E9" s="4" t="s">
        <v>27</v>
      </c>
      <c r="F9" s="30" t="s">
        <v>116</v>
      </c>
      <c r="G9" s="29" t="s">
        <v>25</v>
      </c>
      <c r="H9" s="4" t="s">
        <v>26</v>
      </c>
      <c r="I9" s="4" t="s">
        <v>27</v>
      </c>
      <c r="J9" s="30" t="s">
        <v>117</v>
      </c>
      <c r="K9" s="29" t="s">
        <v>25</v>
      </c>
      <c r="L9" s="4" t="s">
        <v>26</v>
      </c>
      <c r="M9" s="4" t="s">
        <v>27</v>
      </c>
      <c r="N9" s="30" t="s">
        <v>117</v>
      </c>
    </row>
    <row r="10" spans="1:14" x14ac:dyDescent="0.25">
      <c r="A10" s="4">
        <v>1</v>
      </c>
      <c r="B10" s="123">
        <v>2</v>
      </c>
      <c r="C10" s="29">
        <v>3</v>
      </c>
      <c r="D10" s="4">
        <v>4</v>
      </c>
      <c r="E10" s="4">
        <v>5</v>
      </c>
      <c r="F10" s="30">
        <v>6</v>
      </c>
      <c r="G10" s="29">
        <v>7</v>
      </c>
      <c r="H10" s="4">
        <v>8</v>
      </c>
      <c r="I10" s="4">
        <v>9</v>
      </c>
      <c r="J10" s="30">
        <v>10</v>
      </c>
      <c r="K10" s="29">
        <v>11</v>
      </c>
      <c r="L10" s="4">
        <v>12</v>
      </c>
      <c r="M10" s="4">
        <v>13</v>
      </c>
      <c r="N10" s="30">
        <v>14</v>
      </c>
    </row>
    <row r="11" spans="1:14" x14ac:dyDescent="0.25">
      <c r="A11" s="3" t="s">
        <v>7</v>
      </c>
      <c r="B11" s="19" t="s">
        <v>28</v>
      </c>
      <c r="C11" s="42">
        <v>1</v>
      </c>
      <c r="D11" s="15">
        <v>12</v>
      </c>
      <c r="E11" s="15">
        <v>1055.2</v>
      </c>
      <c r="F11" s="125">
        <f>D11*E11-0.4</f>
        <v>12662.000000000002</v>
      </c>
      <c r="G11" s="42">
        <v>1</v>
      </c>
      <c r="H11" s="15">
        <v>12</v>
      </c>
      <c r="I11" s="15">
        <v>1211.5</v>
      </c>
      <c r="J11" s="125">
        <f>H11*I11</f>
        <v>14538</v>
      </c>
      <c r="K11" s="42">
        <v>1</v>
      </c>
      <c r="L11" s="15">
        <v>12</v>
      </c>
      <c r="M11" s="15">
        <v>1075.2</v>
      </c>
      <c r="N11" s="125">
        <f>K11*L11*M11</f>
        <v>12902.400000000001</v>
      </c>
    </row>
    <row r="12" spans="1:14" ht="39.6" x14ac:dyDescent="0.25">
      <c r="A12" s="3"/>
      <c r="B12" s="19" t="s">
        <v>29</v>
      </c>
      <c r="C12" s="42"/>
      <c r="D12" s="15"/>
      <c r="E12" s="15"/>
      <c r="F12" s="43"/>
      <c r="G12" s="42"/>
      <c r="H12" s="15"/>
      <c r="I12" s="15"/>
      <c r="J12" s="43"/>
      <c r="K12" s="42"/>
      <c r="L12" s="15"/>
      <c r="M12" s="15"/>
      <c r="N12" s="43"/>
    </row>
    <row r="13" spans="1:14" x14ac:dyDescent="0.25">
      <c r="A13" s="3"/>
      <c r="B13" s="19" t="s">
        <v>30</v>
      </c>
      <c r="C13" s="42"/>
      <c r="D13" s="15"/>
      <c r="E13" s="15"/>
      <c r="F13" s="43"/>
      <c r="G13" s="42"/>
      <c r="H13" s="15"/>
      <c r="I13" s="15"/>
      <c r="J13" s="43"/>
      <c r="K13" s="42"/>
      <c r="L13" s="15"/>
      <c r="M13" s="15"/>
      <c r="N13" s="43"/>
    </row>
    <row r="14" spans="1:14" ht="39.6" x14ac:dyDescent="0.25">
      <c r="A14" s="3"/>
      <c r="B14" s="19" t="s">
        <v>31</v>
      </c>
      <c r="C14" s="42"/>
      <c r="D14" s="15"/>
      <c r="E14" s="15"/>
      <c r="F14" s="43"/>
      <c r="G14" s="42"/>
      <c r="H14" s="15"/>
      <c r="I14" s="15"/>
      <c r="J14" s="43"/>
      <c r="K14" s="42"/>
      <c r="L14" s="15"/>
      <c r="M14" s="15"/>
      <c r="N14" s="43"/>
    </row>
    <row r="15" spans="1:14" ht="39.6" x14ac:dyDescent="0.25">
      <c r="A15" s="3"/>
      <c r="B15" s="19" t="s">
        <v>32</v>
      </c>
      <c r="C15" s="42"/>
      <c r="D15" s="15"/>
      <c r="E15" s="15"/>
      <c r="F15" s="43"/>
      <c r="G15" s="42"/>
      <c r="H15" s="15"/>
      <c r="I15" s="15"/>
      <c r="J15" s="43"/>
      <c r="K15" s="42"/>
      <c r="L15" s="15"/>
      <c r="M15" s="15"/>
      <c r="N15" s="43"/>
    </row>
    <row r="16" spans="1:14" x14ac:dyDescent="0.25">
      <c r="A16" s="3"/>
      <c r="B16" s="19" t="s">
        <v>33</v>
      </c>
      <c r="C16" s="42"/>
      <c r="D16" s="15"/>
      <c r="E16" s="15"/>
      <c r="F16" s="43"/>
      <c r="G16" s="42"/>
      <c r="H16" s="15"/>
      <c r="I16" s="15"/>
      <c r="J16" s="43"/>
      <c r="K16" s="42"/>
      <c r="L16" s="15"/>
      <c r="M16" s="15"/>
      <c r="N16" s="43"/>
    </row>
    <row r="17" spans="1:14" x14ac:dyDescent="0.25">
      <c r="A17" s="3"/>
      <c r="B17" s="19" t="s">
        <v>34</v>
      </c>
      <c r="C17" s="42">
        <v>1</v>
      </c>
      <c r="D17" s="15">
        <v>12</v>
      </c>
      <c r="E17" s="15">
        <v>1611.5</v>
      </c>
      <c r="F17" s="43">
        <f>D17*E17</f>
        <v>19338</v>
      </c>
      <c r="G17" s="42">
        <v>1</v>
      </c>
      <c r="H17" s="15">
        <v>12</v>
      </c>
      <c r="I17" s="15">
        <v>1705.2</v>
      </c>
      <c r="J17" s="43">
        <f>H17*I17-0.4</f>
        <v>20462</v>
      </c>
      <c r="K17" s="42">
        <v>1</v>
      </c>
      <c r="L17" s="15">
        <v>12</v>
      </c>
      <c r="M17" s="15">
        <f>N17/L17</f>
        <v>2008.1333333333332</v>
      </c>
      <c r="N17" s="43">
        <f>37000-N11</f>
        <v>24097.599999999999</v>
      </c>
    </row>
    <row r="18" spans="1:14" ht="26.4" x14ac:dyDescent="0.25">
      <c r="A18" s="3"/>
      <c r="B18" s="19" t="s">
        <v>35</v>
      </c>
      <c r="C18" s="42"/>
      <c r="D18" s="15"/>
      <c r="E18" s="15"/>
      <c r="F18" s="43"/>
      <c r="G18" s="42"/>
      <c r="H18" s="15"/>
      <c r="I18" s="15"/>
      <c r="J18" s="43"/>
      <c r="K18" s="42"/>
      <c r="L18" s="15"/>
      <c r="M18" s="15"/>
      <c r="N18" s="43"/>
    </row>
    <row r="19" spans="1:14" s="14" customFormat="1" ht="13.8" thickBot="1" x14ac:dyDescent="0.3">
      <c r="A19" s="18"/>
      <c r="B19" s="124" t="s">
        <v>2</v>
      </c>
      <c r="C19" s="41" t="s">
        <v>4</v>
      </c>
      <c r="D19" s="38" t="s">
        <v>4</v>
      </c>
      <c r="E19" s="38" t="s">
        <v>4</v>
      </c>
      <c r="F19" s="44">
        <f>F11+F17</f>
        <v>32000</v>
      </c>
      <c r="G19" s="41" t="s">
        <v>4</v>
      </c>
      <c r="H19" s="38" t="s">
        <v>4</v>
      </c>
      <c r="I19" s="38" t="s">
        <v>4</v>
      </c>
      <c r="J19" s="44">
        <f>J11+J17</f>
        <v>35000</v>
      </c>
      <c r="K19" s="41" t="s">
        <v>4</v>
      </c>
      <c r="L19" s="38" t="s">
        <v>4</v>
      </c>
      <c r="M19" s="38" t="s">
        <v>4</v>
      </c>
      <c r="N19" s="44">
        <f>N11+N17</f>
        <v>37000</v>
      </c>
    </row>
  </sheetData>
  <mergeCells count="5">
    <mergeCell ref="A4:F4"/>
    <mergeCell ref="A1:J1"/>
    <mergeCell ref="G8:J8"/>
    <mergeCell ref="K8:N8"/>
    <mergeCell ref="C8:F8"/>
  </mergeCells>
  <pageMargins left="0.70866141732283472" right="0.31496062992125984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U38"/>
  <sheetViews>
    <sheetView view="pageBreakPreview" zoomScaleNormal="100" zoomScaleSheetLayoutView="100" workbookViewId="0">
      <selection activeCell="R12" sqref="R12"/>
    </sheetView>
  </sheetViews>
  <sheetFormatPr defaultColWidth="9.109375" defaultRowHeight="13.2" x14ac:dyDescent="0.25"/>
  <cols>
    <col min="1" max="1" width="4.88671875" style="1" customWidth="1"/>
    <col min="2" max="2" width="25.44140625" style="1" customWidth="1"/>
    <col min="3" max="3" width="11.5546875" style="1" customWidth="1"/>
    <col min="4" max="4" width="9.6640625" style="1" customWidth="1"/>
    <col min="5" max="5" width="6.5546875" style="1" customWidth="1"/>
    <col min="6" max="6" width="13.109375" style="1" customWidth="1"/>
    <col min="7" max="10" width="9.109375" style="1" hidden="1" customWidth="1"/>
    <col min="11" max="11" width="10.109375" style="1" customWidth="1"/>
    <col min="12" max="13" width="9.109375" style="1"/>
    <col min="14" max="14" width="12.5546875" style="1" customWidth="1"/>
    <col min="15" max="15" width="10.5546875" style="1" customWidth="1"/>
    <col min="16" max="17" width="9.109375" style="1"/>
    <col min="18" max="18" width="14" style="1" customWidth="1"/>
    <col min="19" max="19" width="6" style="1" customWidth="1"/>
    <col min="20" max="16384" width="9.109375" style="1"/>
  </cols>
  <sheetData>
    <row r="1" spans="1:18" ht="48.75" customHeight="1" x14ac:dyDescent="0.3">
      <c r="A1" s="184" t="s">
        <v>186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8" x14ac:dyDescent="0.25">
      <c r="A2" s="1" t="s">
        <v>23</v>
      </c>
    </row>
    <row r="4" spans="1:18" x14ac:dyDescent="0.25">
      <c r="A4" s="1" t="s">
        <v>24</v>
      </c>
    </row>
    <row r="6" spans="1:18" x14ac:dyDescent="0.25">
      <c r="A6" s="1" t="s">
        <v>106</v>
      </c>
    </row>
    <row r="7" spans="1:18" ht="13.8" thickBot="1" x14ac:dyDescent="0.3"/>
    <row r="8" spans="1:18" ht="13.8" x14ac:dyDescent="0.25">
      <c r="C8" s="192" t="s">
        <v>177</v>
      </c>
      <c r="D8" s="193"/>
      <c r="E8" s="193"/>
      <c r="F8" s="194"/>
      <c r="G8" s="193" t="s">
        <v>111</v>
      </c>
      <c r="H8" s="193"/>
      <c r="I8" s="193"/>
      <c r="J8" s="194"/>
      <c r="K8" s="192" t="s">
        <v>180</v>
      </c>
      <c r="L8" s="193"/>
      <c r="M8" s="193"/>
      <c r="N8" s="194"/>
      <c r="O8" s="192" t="s">
        <v>181</v>
      </c>
      <c r="P8" s="193"/>
      <c r="Q8" s="193"/>
      <c r="R8" s="194"/>
    </row>
    <row r="9" spans="1:18" ht="52.8" x14ac:dyDescent="0.25">
      <c r="A9" s="4" t="s">
        <v>0</v>
      </c>
      <c r="B9" s="123" t="s">
        <v>3</v>
      </c>
      <c r="C9" s="29" t="s">
        <v>36</v>
      </c>
      <c r="D9" s="4" t="s">
        <v>37</v>
      </c>
      <c r="E9" s="4" t="s">
        <v>38</v>
      </c>
      <c r="F9" s="30" t="s">
        <v>117</v>
      </c>
      <c r="K9" s="45" t="s">
        <v>36</v>
      </c>
      <c r="L9" s="6" t="s">
        <v>37</v>
      </c>
      <c r="M9" s="6" t="s">
        <v>38</v>
      </c>
      <c r="N9" s="46" t="s">
        <v>117</v>
      </c>
      <c r="O9" s="45" t="s">
        <v>36</v>
      </c>
      <c r="P9" s="6" t="s">
        <v>37</v>
      </c>
      <c r="Q9" s="6" t="s">
        <v>38</v>
      </c>
      <c r="R9" s="46" t="s">
        <v>117</v>
      </c>
    </row>
    <row r="10" spans="1:18" x14ac:dyDescent="0.25">
      <c r="A10" s="4">
        <v>1</v>
      </c>
      <c r="B10" s="123">
        <v>2</v>
      </c>
      <c r="C10" s="29">
        <v>3</v>
      </c>
      <c r="D10" s="4">
        <v>4</v>
      </c>
      <c r="E10" s="4">
        <v>5</v>
      </c>
      <c r="F10" s="30">
        <v>6</v>
      </c>
      <c r="K10" s="29">
        <v>7</v>
      </c>
      <c r="L10" s="4">
        <v>8</v>
      </c>
      <c r="M10" s="4">
        <v>9</v>
      </c>
      <c r="N10" s="30">
        <v>10</v>
      </c>
      <c r="O10" s="29">
        <v>11</v>
      </c>
      <c r="P10" s="4">
        <v>12</v>
      </c>
      <c r="Q10" s="4">
        <v>13</v>
      </c>
      <c r="R10" s="30">
        <v>14</v>
      </c>
    </row>
    <row r="11" spans="1:18" x14ac:dyDescent="0.25">
      <c r="A11" s="2"/>
      <c r="B11" s="126" t="s">
        <v>39</v>
      </c>
      <c r="C11" s="64">
        <f>F11/D11</f>
        <v>24089.06882591093</v>
      </c>
      <c r="D11" s="64">
        <v>4.9400000000000004</v>
      </c>
      <c r="E11" s="64"/>
      <c r="F11" s="129">
        <v>119000</v>
      </c>
      <c r="G11" s="66"/>
      <c r="H11" s="66"/>
      <c r="I11" s="66"/>
      <c r="J11" s="66"/>
      <c r="K11" s="64">
        <f>N11/L11</f>
        <v>25101.214574898782</v>
      </c>
      <c r="L11" s="64">
        <v>4.9400000000000004</v>
      </c>
      <c r="M11" s="65"/>
      <c r="N11" s="67">
        <v>124000</v>
      </c>
      <c r="O11" s="64">
        <f>R11/P11</f>
        <v>26113.360323886638</v>
      </c>
      <c r="P11" s="64">
        <v>4.9400000000000004</v>
      </c>
      <c r="Q11" s="65"/>
      <c r="R11" s="67">
        <v>129000</v>
      </c>
    </row>
    <row r="12" spans="1:18" x14ac:dyDescent="0.25">
      <c r="A12" s="2"/>
      <c r="B12" s="127" t="s">
        <v>40</v>
      </c>
      <c r="C12" s="64"/>
      <c r="D12" s="64"/>
      <c r="E12" s="64"/>
      <c r="F12" s="72"/>
      <c r="G12" s="66"/>
      <c r="H12" s="66"/>
      <c r="I12" s="66"/>
      <c r="J12" s="66"/>
      <c r="K12" s="64"/>
      <c r="L12" s="64"/>
      <c r="M12" s="65"/>
      <c r="N12" s="68"/>
      <c r="O12" s="64"/>
      <c r="P12" s="64"/>
      <c r="Q12" s="65"/>
      <c r="R12" s="68"/>
    </row>
    <row r="13" spans="1:18" x14ac:dyDescent="0.25">
      <c r="A13" s="2"/>
      <c r="B13" s="127"/>
      <c r="C13" s="64"/>
      <c r="D13" s="64"/>
      <c r="E13" s="64"/>
      <c r="F13" s="72"/>
      <c r="G13" s="66"/>
      <c r="H13" s="66"/>
      <c r="I13" s="66"/>
      <c r="J13" s="66"/>
      <c r="K13" s="64"/>
      <c r="L13" s="64"/>
      <c r="M13" s="65"/>
      <c r="N13" s="68"/>
      <c r="O13" s="64"/>
      <c r="P13" s="64"/>
      <c r="Q13" s="65"/>
      <c r="R13" s="68"/>
    </row>
    <row r="14" spans="1:18" x14ac:dyDescent="0.25">
      <c r="A14" s="2"/>
      <c r="B14" s="127"/>
      <c r="C14" s="64"/>
      <c r="D14" s="64"/>
      <c r="E14" s="64"/>
      <c r="F14" s="72"/>
      <c r="G14" s="66"/>
      <c r="H14" s="66"/>
      <c r="I14" s="66"/>
      <c r="J14" s="66"/>
      <c r="K14" s="64"/>
      <c r="L14" s="64"/>
      <c r="M14" s="65"/>
      <c r="N14" s="69"/>
      <c r="O14" s="64"/>
      <c r="P14" s="64"/>
      <c r="Q14" s="65"/>
      <c r="R14" s="69"/>
    </row>
    <row r="15" spans="1:18" x14ac:dyDescent="0.25">
      <c r="A15" s="2"/>
      <c r="B15" s="126" t="s">
        <v>41</v>
      </c>
      <c r="C15" s="64">
        <f>F15/D15</f>
        <v>188.14240303781673</v>
      </c>
      <c r="D15" s="65">
        <v>1859.23</v>
      </c>
      <c r="E15" s="64"/>
      <c r="F15" s="72">
        <f>583000/100*60</f>
        <v>349800</v>
      </c>
      <c r="G15" s="66"/>
      <c r="H15" s="66"/>
      <c r="I15" s="66"/>
      <c r="J15" s="66"/>
      <c r="K15" s="64">
        <f>N15/L15</f>
        <v>194.5966878761638</v>
      </c>
      <c r="L15" s="65">
        <v>1859.23</v>
      </c>
      <c r="M15" s="65"/>
      <c r="N15" s="64">
        <f>603000/100*60</f>
        <v>361800</v>
      </c>
      <c r="O15" s="64">
        <f>R15/P15</f>
        <v>199.43740150492408</v>
      </c>
      <c r="P15" s="65">
        <v>1859.23</v>
      </c>
      <c r="Q15" s="65"/>
      <c r="R15" s="64">
        <f>618000/100*60</f>
        <v>370800</v>
      </c>
    </row>
    <row r="16" spans="1:18" x14ac:dyDescent="0.25">
      <c r="A16" s="2"/>
      <c r="B16" s="127" t="s">
        <v>40</v>
      </c>
      <c r="C16" s="64"/>
      <c r="D16" s="65"/>
      <c r="E16" s="64"/>
      <c r="F16" s="72"/>
      <c r="G16" s="66"/>
      <c r="H16" s="66"/>
      <c r="I16" s="66"/>
      <c r="J16" s="66"/>
      <c r="K16" s="64"/>
      <c r="L16" s="65"/>
      <c r="M16" s="65"/>
      <c r="N16" s="64"/>
      <c r="O16" s="64"/>
      <c r="P16" s="65"/>
      <c r="Q16" s="65"/>
      <c r="R16" s="64"/>
    </row>
    <row r="17" spans="1:20" x14ac:dyDescent="0.25">
      <c r="A17" s="2"/>
      <c r="B17" s="127"/>
      <c r="C17" s="64"/>
      <c r="D17" s="65"/>
      <c r="E17" s="64"/>
      <c r="F17" s="72"/>
      <c r="G17" s="66"/>
      <c r="H17" s="66"/>
      <c r="I17" s="66"/>
      <c r="J17" s="66"/>
      <c r="K17" s="64"/>
      <c r="L17" s="65"/>
      <c r="M17" s="65"/>
      <c r="N17" s="64"/>
      <c r="O17" s="64"/>
      <c r="P17" s="65"/>
      <c r="Q17" s="65"/>
      <c r="R17" s="64"/>
    </row>
    <row r="18" spans="1:20" x14ac:dyDescent="0.25">
      <c r="A18" s="2"/>
      <c r="B18" s="127"/>
      <c r="C18" s="64"/>
      <c r="D18" s="65"/>
      <c r="E18" s="64"/>
      <c r="F18" s="72"/>
      <c r="G18" s="66"/>
      <c r="H18" s="66"/>
      <c r="I18" s="66"/>
      <c r="J18" s="66"/>
      <c r="K18" s="64"/>
      <c r="L18" s="65"/>
      <c r="M18" s="65"/>
      <c r="N18" s="64"/>
      <c r="O18" s="64"/>
      <c r="P18" s="65"/>
      <c r="Q18" s="65"/>
      <c r="R18" s="64"/>
    </row>
    <row r="19" spans="1:20" x14ac:dyDescent="0.25">
      <c r="A19" s="2"/>
      <c r="B19" s="126" t="s">
        <v>42</v>
      </c>
      <c r="C19" s="64">
        <f>F19/D19</f>
        <v>8880.4265041888793</v>
      </c>
      <c r="D19" s="65">
        <v>26.26</v>
      </c>
      <c r="E19" s="64"/>
      <c r="F19" s="72">
        <f>583000/100*40</f>
        <v>233200</v>
      </c>
      <c r="G19" s="66"/>
      <c r="H19" s="66"/>
      <c r="I19" s="66"/>
      <c r="J19" s="66"/>
      <c r="K19" s="64">
        <f>N19/L19</f>
        <v>9185.0723533891851</v>
      </c>
      <c r="L19" s="65">
        <v>26.26</v>
      </c>
      <c r="M19" s="65"/>
      <c r="N19" s="64">
        <f>603000/100*40</f>
        <v>241200</v>
      </c>
      <c r="O19" s="64">
        <f>R19/P19</f>
        <v>9413.5567402894121</v>
      </c>
      <c r="P19" s="65">
        <v>26.26</v>
      </c>
      <c r="Q19" s="65"/>
      <c r="R19" s="64">
        <f>618000/100*40</f>
        <v>247200</v>
      </c>
    </row>
    <row r="20" spans="1:20" x14ac:dyDescent="0.25">
      <c r="A20" s="2"/>
      <c r="B20" s="127" t="s">
        <v>40</v>
      </c>
      <c r="C20" s="64"/>
      <c r="D20" s="65"/>
      <c r="E20" s="64"/>
      <c r="F20" s="72"/>
      <c r="G20" s="66"/>
      <c r="H20" s="66"/>
      <c r="I20" s="66"/>
      <c r="J20" s="66"/>
      <c r="K20" s="64"/>
      <c r="L20" s="65"/>
      <c r="M20" s="65"/>
      <c r="N20" s="64"/>
      <c r="O20" s="64"/>
      <c r="P20" s="65"/>
      <c r="Q20" s="65"/>
      <c r="R20" s="69"/>
    </row>
    <row r="21" spans="1:20" x14ac:dyDescent="0.25">
      <c r="A21" s="2"/>
      <c r="B21" s="127"/>
      <c r="C21" s="64"/>
      <c r="D21" s="65"/>
      <c r="E21" s="64"/>
      <c r="F21" s="72"/>
      <c r="G21" s="66"/>
      <c r="H21" s="66"/>
      <c r="I21" s="66"/>
      <c r="J21" s="66"/>
      <c r="K21" s="64"/>
      <c r="L21" s="65"/>
      <c r="M21" s="65"/>
      <c r="N21" s="68"/>
      <c r="O21" s="64"/>
      <c r="P21" s="65"/>
      <c r="Q21" s="65"/>
      <c r="R21" s="68"/>
    </row>
    <row r="22" spans="1:20" x14ac:dyDescent="0.25">
      <c r="A22" s="2"/>
      <c r="B22" s="127"/>
      <c r="C22" s="64"/>
      <c r="D22" s="65"/>
      <c r="E22" s="64"/>
      <c r="F22" s="72"/>
      <c r="G22" s="66"/>
      <c r="H22" s="66"/>
      <c r="I22" s="66"/>
      <c r="J22" s="66"/>
      <c r="K22" s="64"/>
      <c r="L22" s="65"/>
      <c r="M22" s="65"/>
      <c r="N22" s="68"/>
      <c r="O22" s="64"/>
      <c r="P22" s="65"/>
      <c r="Q22" s="65"/>
      <c r="R22" s="68"/>
    </row>
    <row r="23" spans="1:20" x14ac:dyDescent="0.25">
      <c r="A23" s="2"/>
      <c r="B23" s="126" t="s">
        <v>1</v>
      </c>
      <c r="C23" s="64"/>
      <c r="D23" s="65"/>
      <c r="E23" s="64"/>
      <c r="F23" s="129">
        <f>F15+F19</f>
        <v>583000</v>
      </c>
      <c r="G23" s="66"/>
      <c r="H23" s="66"/>
      <c r="I23" s="66"/>
      <c r="J23" s="66"/>
      <c r="K23" s="64"/>
      <c r="L23" s="65"/>
      <c r="M23" s="65"/>
      <c r="N23" s="67">
        <f>N15+N19</f>
        <v>603000</v>
      </c>
      <c r="O23" s="64"/>
      <c r="P23" s="65"/>
      <c r="Q23" s="65"/>
      <c r="R23" s="67">
        <f>R15+R19</f>
        <v>618000</v>
      </c>
    </row>
    <row r="24" spans="1:20" x14ac:dyDescent="0.25">
      <c r="A24" s="2"/>
      <c r="B24" s="127" t="s">
        <v>40</v>
      </c>
      <c r="C24" s="64"/>
      <c r="D24" s="65"/>
      <c r="E24" s="64"/>
      <c r="F24" s="72"/>
      <c r="G24" s="66"/>
      <c r="H24" s="66"/>
      <c r="I24" s="66"/>
      <c r="J24" s="66"/>
      <c r="K24" s="64"/>
      <c r="L24" s="65"/>
      <c r="M24" s="65"/>
      <c r="N24" s="68"/>
      <c r="O24" s="64"/>
      <c r="P24" s="65"/>
      <c r="Q24" s="65"/>
      <c r="R24" s="68"/>
    </row>
    <row r="25" spans="1:20" x14ac:dyDescent="0.25">
      <c r="A25" s="2"/>
      <c r="B25" s="127"/>
      <c r="C25" s="64"/>
      <c r="D25" s="65"/>
      <c r="E25" s="64"/>
      <c r="F25" s="72"/>
      <c r="G25" s="66"/>
      <c r="H25" s="66"/>
      <c r="I25" s="66"/>
      <c r="J25" s="66"/>
      <c r="K25" s="64"/>
      <c r="L25" s="65"/>
      <c r="M25" s="65"/>
      <c r="N25" s="68"/>
      <c r="O25" s="64"/>
      <c r="P25" s="65"/>
      <c r="Q25" s="65"/>
      <c r="R25" s="68"/>
    </row>
    <row r="26" spans="1:20" x14ac:dyDescent="0.25">
      <c r="A26" s="2"/>
      <c r="B26" s="127"/>
      <c r="C26" s="64"/>
      <c r="D26" s="65"/>
      <c r="E26" s="64"/>
      <c r="F26" s="72"/>
      <c r="G26" s="70"/>
      <c r="H26" s="70"/>
      <c r="I26" s="66"/>
      <c r="J26" s="66"/>
      <c r="K26" s="64"/>
      <c r="L26" s="65"/>
      <c r="M26" s="65"/>
      <c r="N26" s="68"/>
      <c r="O26" s="64"/>
      <c r="P26" s="65"/>
      <c r="Q26" s="65"/>
      <c r="R26" s="68"/>
    </row>
    <row r="27" spans="1:20" x14ac:dyDescent="0.25">
      <c r="A27" s="2"/>
      <c r="B27" s="126" t="s">
        <v>43</v>
      </c>
      <c r="C27" s="64"/>
      <c r="D27" s="65"/>
      <c r="E27" s="64"/>
      <c r="F27" s="129">
        <f>F29</f>
        <v>51100</v>
      </c>
      <c r="G27" s="70"/>
      <c r="H27" s="70"/>
      <c r="I27" s="66"/>
      <c r="J27" s="66"/>
      <c r="K27" s="64"/>
      <c r="L27" s="65"/>
      <c r="M27" s="65"/>
      <c r="N27" s="67">
        <f>N29</f>
        <v>53200</v>
      </c>
      <c r="O27" s="64"/>
      <c r="P27" s="65"/>
      <c r="Q27" s="65"/>
      <c r="R27" s="67">
        <f>R29</f>
        <v>53900</v>
      </c>
    </row>
    <row r="28" spans="1:20" x14ac:dyDescent="0.25">
      <c r="A28" s="2"/>
      <c r="B28" s="127" t="s">
        <v>40</v>
      </c>
      <c r="C28" s="64"/>
      <c r="D28" s="65"/>
      <c r="E28" s="64"/>
      <c r="F28" s="72"/>
      <c r="G28" s="70"/>
      <c r="H28" s="70"/>
      <c r="I28" s="66"/>
      <c r="J28" s="66"/>
      <c r="K28" s="64"/>
      <c r="L28" s="65"/>
      <c r="M28" s="65"/>
      <c r="N28" s="68"/>
      <c r="O28" s="64"/>
      <c r="P28" s="65"/>
      <c r="Q28" s="65"/>
      <c r="R28" s="68"/>
    </row>
    <row r="29" spans="1:20" x14ac:dyDescent="0.25">
      <c r="A29" s="2"/>
      <c r="B29" s="127" t="s">
        <v>108</v>
      </c>
      <c r="C29" s="64">
        <f>F29/D29</f>
        <v>1659.6297499188049</v>
      </c>
      <c r="D29" s="65">
        <v>30.79</v>
      </c>
      <c r="E29" s="64"/>
      <c r="F29" s="72">
        <f>73000/100*70</f>
        <v>51100</v>
      </c>
      <c r="G29" s="70"/>
      <c r="H29" s="70"/>
      <c r="I29" s="66"/>
      <c r="J29" s="66"/>
      <c r="K29" s="64">
        <f>N29/L29</f>
        <v>1727.8337122442351</v>
      </c>
      <c r="L29" s="65">
        <v>30.79</v>
      </c>
      <c r="M29" s="65"/>
      <c r="N29" s="64">
        <f>76000/100*70</f>
        <v>53200</v>
      </c>
      <c r="O29" s="64">
        <f>R29/P29</f>
        <v>1750.568366352712</v>
      </c>
      <c r="P29" s="65">
        <v>30.79</v>
      </c>
      <c r="Q29" s="65"/>
      <c r="R29" s="64">
        <f>77000/100*70</f>
        <v>53900</v>
      </c>
    </row>
    <row r="30" spans="1:20" x14ac:dyDescent="0.25">
      <c r="A30" s="2"/>
      <c r="B30" s="127"/>
      <c r="C30" s="64"/>
      <c r="D30" s="65"/>
      <c r="E30" s="64"/>
      <c r="F30" s="72"/>
      <c r="G30" s="70"/>
      <c r="H30" s="70"/>
      <c r="I30" s="66"/>
      <c r="J30" s="66"/>
      <c r="K30" s="64"/>
      <c r="L30" s="65"/>
      <c r="M30" s="65"/>
      <c r="N30" s="68"/>
      <c r="O30" s="64"/>
      <c r="P30" s="65"/>
      <c r="Q30" s="65"/>
      <c r="R30" s="68"/>
      <c r="T30" s="66"/>
    </row>
    <row r="31" spans="1:20" x14ac:dyDescent="0.25">
      <c r="A31" s="2"/>
      <c r="B31" s="127"/>
      <c r="C31" s="64"/>
      <c r="D31" s="64"/>
      <c r="E31" s="64"/>
      <c r="F31" s="72"/>
      <c r="G31" s="70"/>
      <c r="H31" s="70"/>
      <c r="I31" s="66"/>
      <c r="J31" s="66"/>
      <c r="K31" s="64"/>
      <c r="L31" s="64"/>
      <c r="M31" s="64"/>
      <c r="N31" s="72"/>
      <c r="O31" s="64"/>
      <c r="P31" s="64"/>
      <c r="Q31" s="64"/>
      <c r="R31" s="72"/>
    </row>
    <row r="32" spans="1:20" x14ac:dyDescent="0.25">
      <c r="A32" s="2"/>
      <c r="B32" s="126" t="s">
        <v>79</v>
      </c>
      <c r="C32" s="64"/>
      <c r="D32" s="65"/>
      <c r="E32" s="64"/>
      <c r="F32" s="129">
        <f>F34+F35</f>
        <v>21900</v>
      </c>
      <c r="G32" s="70"/>
      <c r="H32" s="70"/>
      <c r="I32" s="66"/>
      <c r="J32" s="66"/>
      <c r="K32" s="64"/>
      <c r="L32" s="65"/>
      <c r="M32" s="65"/>
      <c r="N32" s="67">
        <f>N34</f>
        <v>22800</v>
      </c>
      <c r="O32" s="64"/>
      <c r="P32" s="65"/>
      <c r="Q32" s="65"/>
      <c r="R32" s="67">
        <f>R34</f>
        <v>23100</v>
      </c>
    </row>
    <row r="33" spans="1:21" x14ac:dyDescent="0.25">
      <c r="A33" s="2"/>
      <c r="B33" s="127" t="s">
        <v>40</v>
      </c>
      <c r="C33" s="64"/>
      <c r="D33" s="65"/>
      <c r="E33" s="64"/>
      <c r="F33" s="72"/>
      <c r="G33" s="70"/>
      <c r="H33" s="70"/>
      <c r="I33" s="66"/>
      <c r="J33" s="66"/>
      <c r="K33" s="64"/>
      <c r="L33" s="65"/>
      <c r="M33" s="65"/>
      <c r="N33" s="68"/>
      <c r="O33" s="64"/>
      <c r="P33" s="65"/>
      <c r="Q33" s="65"/>
      <c r="R33" s="68"/>
      <c r="U33" s="66"/>
    </row>
    <row r="34" spans="1:21" x14ac:dyDescent="0.25">
      <c r="A34" s="2"/>
      <c r="B34" s="127" t="s">
        <v>109</v>
      </c>
      <c r="C34" s="64">
        <f>F34/D34</f>
        <v>1196.0677225559805</v>
      </c>
      <c r="D34" s="65">
        <v>18.309999999999999</v>
      </c>
      <c r="E34" s="64"/>
      <c r="F34" s="72">
        <f>73000/100*30</f>
        <v>21900</v>
      </c>
      <c r="G34" s="70"/>
      <c r="H34" s="70"/>
      <c r="I34" s="66"/>
      <c r="J34" s="66"/>
      <c r="K34" s="64">
        <f>N34/L34</f>
        <v>1245.2211906062262</v>
      </c>
      <c r="L34" s="65">
        <v>18.309999999999999</v>
      </c>
      <c r="M34" s="65"/>
      <c r="N34" s="64">
        <f>76000/100*30</f>
        <v>22800</v>
      </c>
      <c r="O34" s="64">
        <f>R34/P34</f>
        <v>1261.6056799563082</v>
      </c>
      <c r="P34" s="65">
        <v>18.309999999999999</v>
      </c>
      <c r="Q34" s="65"/>
      <c r="R34" s="64">
        <f>77000/100*30</f>
        <v>23100</v>
      </c>
    </row>
    <row r="35" spans="1:21" x14ac:dyDescent="0.25">
      <c r="A35" s="2"/>
      <c r="B35" s="127"/>
      <c r="C35" s="64"/>
      <c r="D35" s="65"/>
      <c r="E35" s="64"/>
      <c r="F35" s="72"/>
      <c r="G35" s="70"/>
      <c r="H35" s="70"/>
      <c r="I35" s="66"/>
      <c r="J35" s="66"/>
      <c r="K35" s="64"/>
      <c r="L35" s="65"/>
      <c r="M35" s="64"/>
      <c r="N35" s="72"/>
      <c r="O35" s="64"/>
      <c r="P35" s="65"/>
      <c r="Q35" s="64"/>
      <c r="R35" s="72"/>
    </row>
    <row r="36" spans="1:21" x14ac:dyDescent="0.25">
      <c r="A36" s="2"/>
      <c r="B36" s="126" t="s">
        <v>1</v>
      </c>
      <c r="C36" s="64"/>
      <c r="D36" s="64"/>
      <c r="E36" s="64"/>
      <c r="F36" s="130">
        <f>F27+F32</f>
        <v>73000</v>
      </c>
      <c r="G36" s="70"/>
      <c r="H36" s="70"/>
      <c r="I36" s="66"/>
      <c r="J36" s="66"/>
      <c r="K36" s="64"/>
      <c r="L36" s="64"/>
      <c r="M36" s="65"/>
      <c r="N36" s="67">
        <f>N27+N32</f>
        <v>76000</v>
      </c>
      <c r="O36" s="64"/>
      <c r="P36" s="64"/>
      <c r="Q36" s="65"/>
      <c r="R36" s="67">
        <f>R27+R32</f>
        <v>77000</v>
      </c>
    </row>
    <row r="37" spans="1:21" x14ac:dyDescent="0.25">
      <c r="A37" s="2"/>
      <c r="B37" s="127" t="s">
        <v>40</v>
      </c>
      <c r="C37" s="64"/>
      <c r="D37" s="64"/>
      <c r="E37" s="64"/>
      <c r="F37" s="72"/>
      <c r="G37" s="66"/>
      <c r="H37" s="66"/>
      <c r="I37" s="66"/>
      <c r="J37" s="66"/>
      <c r="K37" s="64"/>
      <c r="L37" s="64"/>
      <c r="M37" s="65"/>
      <c r="N37" s="68"/>
      <c r="O37" s="64"/>
      <c r="P37" s="64"/>
      <c r="Q37" s="65"/>
      <c r="R37" s="68"/>
    </row>
    <row r="38" spans="1:21" ht="13.8" thickBot="1" x14ac:dyDescent="0.3">
      <c r="A38" s="11"/>
      <c r="B38" s="128" t="s">
        <v>2</v>
      </c>
      <c r="C38" s="73" t="s">
        <v>4</v>
      </c>
      <c r="D38" s="74" t="s">
        <v>4</v>
      </c>
      <c r="E38" s="74" t="s">
        <v>4</v>
      </c>
      <c r="F38" s="75">
        <f>F11+F23+F36</f>
        <v>775000</v>
      </c>
      <c r="G38" s="66"/>
      <c r="H38" s="66"/>
      <c r="I38" s="66"/>
      <c r="J38" s="66"/>
      <c r="K38" s="73" t="s">
        <v>4</v>
      </c>
      <c r="L38" s="74" t="s">
        <v>4</v>
      </c>
      <c r="M38" s="74" t="s">
        <v>4</v>
      </c>
      <c r="N38" s="75">
        <f>N11+N23+N36</f>
        <v>803000</v>
      </c>
      <c r="O38" s="73" t="s">
        <v>4</v>
      </c>
      <c r="P38" s="74" t="s">
        <v>4</v>
      </c>
      <c r="Q38" s="74" t="s">
        <v>4</v>
      </c>
      <c r="R38" s="75">
        <f>R11+R23+R36</f>
        <v>824000</v>
      </c>
    </row>
  </sheetData>
  <mergeCells count="5">
    <mergeCell ref="A1:J1"/>
    <mergeCell ref="K8:N8"/>
    <mergeCell ref="O8:R8"/>
    <mergeCell ref="C8:F8"/>
    <mergeCell ref="G8:J8"/>
  </mergeCells>
  <pageMargins left="0.70866141732283472" right="0.70866141732283472" top="0.35433070866141736" bottom="0.35433070866141736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5"/>
  <sheetViews>
    <sheetView workbookViewId="0">
      <selection activeCell="R12" sqref="R12"/>
    </sheetView>
  </sheetViews>
  <sheetFormatPr defaultColWidth="9.109375" defaultRowHeight="13.2" x14ac:dyDescent="0.25"/>
  <cols>
    <col min="1" max="1" width="4.88671875" style="1" customWidth="1"/>
    <col min="2" max="2" width="25.44140625" style="1" customWidth="1"/>
    <col min="3" max="3" width="11.5546875" style="1" customWidth="1"/>
    <col min="4" max="4" width="9.6640625" style="1" customWidth="1"/>
    <col min="5" max="5" width="6.5546875" style="1" customWidth="1"/>
    <col min="6" max="6" width="11.44140625" style="1" customWidth="1"/>
    <col min="7" max="10" width="9.109375" style="1" hidden="1" customWidth="1"/>
    <col min="11" max="11" width="10.109375" style="1" customWidth="1"/>
    <col min="12" max="13" width="9.109375" style="1"/>
    <col min="14" max="14" width="11.33203125" style="1" customWidth="1"/>
    <col min="15" max="15" width="12.33203125" style="1" customWidth="1"/>
    <col min="16" max="17" width="9.109375" style="1"/>
    <col min="18" max="18" width="14" style="1" customWidth="1"/>
    <col min="19" max="16384" width="9.109375" style="1"/>
  </cols>
  <sheetData>
    <row r="1" spans="1:18" ht="48.75" customHeight="1" x14ac:dyDescent="0.3">
      <c r="A1" s="184" t="s">
        <v>186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8" x14ac:dyDescent="0.25">
      <c r="A2" s="1" t="s">
        <v>23</v>
      </c>
    </row>
    <row r="4" spans="1:18" x14ac:dyDescent="0.25">
      <c r="A4" s="1" t="s">
        <v>24</v>
      </c>
    </row>
    <row r="6" spans="1:18" x14ac:dyDescent="0.25">
      <c r="A6" s="1" t="s">
        <v>106</v>
      </c>
    </row>
    <row r="7" spans="1:18" ht="13.8" thickBot="1" x14ac:dyDescent="0.3"/>
    <row r="8" spans="1:18" ht="13.8" x14ac:dyDescent="0.25">
      <c r="C8" s="192" t="s">
        <v>177</v>
      </c>
      <c r="D8" s="193"/>
      <c r="E8" s="193"/>
      <c r="F8" s="194"/>
      <c r="G8" s="193" t="s">
        <v>111</v>
      </c>
      <c r="H8" s="193"/>
      <c r="I8" s="193"/>
      <c r="J8" s="194"/>
      <c r="K8" s="192" t="s">
        <v>180</v>
      </c>
      <c r="L8" s="193"/>
      <c r="M8" s="193"/>
      <c r="N8" s="194"/>
      <c r="O8" s="192" t="s">
        <v>181</v>
      </c>
      <c r="P8" s="193"/>
      <c r="Q8" s="193"/>
      <c r="R8" s="194"/>
    </row>
    <row r="9" spans="1:18" ht="52.8" x14ac:dyDescent="0.25">
      <c r="A9" s="4" t="s">
        <v>0</v>
      </c>
      <c r="B9" s="123" t="s">
        <v>3</v>
      </c>
      <c r="C9" s="29" t="s">
        <v>143</v>
      </c>
      <c r="D9" s="4" t="s">
        <v>37</v>
      </c>
      <c r="E9" s="4" t="s">
        <v>38</v>
      </c>
      <c r="F9" s="30" t="s">
        <v>117</v>
      </c>
      <c r="K9" s="4" t="s">
        <v>143</v>
      </c>
      <c r="L9" s="6" t="s">
        <v>37</v>
      </c>
      <c r="M9" s="6" t="s">
        <v>38</v>
      </c>
      <c r="N9" s="46" t="s">
        <v>117</v>
      </c>
      <c r="O9" s="4" t="s">
        <v>143</v>
      </c>
      <c r="P9" s="6" t="s">
        <v>37</v>
      </c>
      <c r="Q9" s="6" t="s">
        <v>38</v>
      </c>
      <c r="R9" s="46" t="s">
        <v>117</v>
      </c>
    </row>
    <row r="10" spans="1:18" x14ac:dyDescent="0.25">
      <c r="A10" s="4">
        <v>1</v>
      </c>
      <c r="B10" s="123">
        <v>2</v>
      </c>
      <c r="C10" s="29">
        <v>3</v>
      </c>
      <c r="D10" s="4">
        <v>4</v>
      </c>
      <c r="E10" s="4">
        <v>5</v>
      </c>
      <c r="F10" s="30">
        <v>6</v>
      </c>
      <c r="K10" s="29">
        <v>7</v>
      </c>
      <c r="L10" s="4">
        <v>8</v>
      </c>
      <c r="M10" s="4">
        <v>9</v>
      </c>
      <c r="N10" s="30">
        <v>10</v>
      </c>
      <c r="O10" s="29">
        <v>11</v>
      </c>
      <c r="P10" s="4">
        <v>12</v>
      </c>
      <c r="Q10" s="4">
        <v>13</v>
      </c>
      <c r="R10" s="30">
        <v>14</v>
      </c>
    </row>
    <row r="11" spans="1:18" ht="39.6" x14ac:dyDescent="0.25">
      <c r="A11" s="2"/>
      <c r="B11" s="131" t="s">
        <v>144</v>
      </c>
      <c r="C11" s="132">
        <f>F11/D11/1.2</f>
        <v>81.011767537890364</v>
      </c>
      <c r="D11" s="12">
        <v>576.048</v>
      </c>
      <c r="E11" s="12"/>
      <c r="F11" s="133">
        <v>56000</v>
      </c>
      <c r="K11" s="76">
        <f>N11/L11/1.2</f>
        <v>83.905044949957869</v>
      </c>
      <c r="L11" s="12">
        <v>576.048</v>
      </c>
      <c r="M11" s="77"/>
      <c r="N11" s="78">
        <v>58000</v>
      </c>
      <c r="O11" s="76">
        <f>R11/P11/1.2</f>
        <v>88.244961068059155</v>
      </c>
      <c r="P11" s="12">
        <v>576.048</v>
      </c>
      <c r="Q11" s="77"/>
      <c r="R11" s="78">
        <v>61000</v>
      </c>
    </row>
    <row r="12" spans="1:18" x14ac:dyDescent="0.25">
      <c r="A12" s="2"/>
      <c r="B12" s="127" t="s">
        <v>40</v>
      </c>
      <c r="C12" s="132"/>
      <c r="D12" s="12"/>
      <c r="E12" s="12"/>
      <c r="F12" s="134"/>
      <c r="K12" s="76"/>
      <c r="L12" s="77"/>
      <c r="M12" s="77"/>
      <c r="N12" s="79"/>
      <c r="O12" s="76"/>
      <c r="P12" s="77"/>
      <c r="Q12" s="77"/>
      <c r="R12" s="79"/>
    </row>
    <row r="13" spans="1:18" x14ac:dyDescent="0.25">
      <c r="A13" s="2"/>
      <c r="B13" s="127"/>
      <c r="C13" s="132"/>
      <c r="D13" s="12"/>
      <c r="E13" s="12"/>
      <c r="F13" s="134"/>
      <c r="K13" s="76"/>
      <c r="L13" s="77"/>
      <c r="M13" s="77"/>
      <c r="N13" s="79"/>
      <c r="O13" s="76"/>
      <c r="P13" s="77"/>
      <c r="Q13" s="77"/>
      <c r="R13" s="79"/>
    </row>
    <row r="14" spans="1:18" x14ac:dyDescent="0.25">
      <c r="A14" s="2"/>
      <c r="B14" s="127"/>
      <c r="C14" s="132"/>
      <c r="D14" s="12"/>
      <c r="E14" s="12"/>
      <c r="F14" s="134"/>
      <c r="K14" s="76"/>
      <c r="L14" s="77"/>
      <c r="M14" s="77"/>
      <c r="N14" s="80"/>
      <c r="O14" s="76"/>
      <c r="P14" s="77"/>
      <c r="Q14" s="77"/>
      <c r="R14" s="80"/>
    </row>
    <row r="15" spans="1:18" ht="13.8" thickBot="1" x14ac:dyDescent="0.3">
      <c r="A15" s="11"/>
      <c r="B15" s="128" t="s">
        <v>2</v>
      </c>
      <c r="C15" s="41" t="s">
        <v>4</v>
      </c>
      <c r="D15" s="38" t="s">
        <v>4</v>
      </c>
      <c r="E15" s="38" t="s">
        <v>4</v>
      </c>
      <c r="F15" s="81">
        <f>F11</f>
        <v>56000</v>
      </c>
      <c r="K15" s="41" t="s">
        <v>4</v>
      </c>
      <c r="L15" s="38" t="s">
        <v>4</v>
      </c>
      <c r="M15" s="38" t="s">
        <v>4</v>
      </c>
      <c r="N15" s="81">
        <f>N11</f>
        <v>58000</v>
      </c>
      <c r="O15" s="41" t="s">
        <v>4</v>
      </c>
      <c r="P15" s="38" t="s">
        <v>4</v>
      </c>
      <c r="Q15" s="38" t="s">
        <v>4</v>
      </c>
      <c r="R15" s="81">
        <f>R11</f>
        <v>61000</v>
      </c>
    </row>
  </sheetData>
  <mergeCells count="5">
    <mergeCell ref="A1:O1"/>
    <mergeCell ref="C8:F8"/>
    <mergeCell ref="G8:J8"/>
    <mergeCell ref="K8:N8"/>
    <mergeCell ref="O8:R8"/>
  </mergeCells>
  <pageMargins left="0.7" right="0.7" top="0.75" bottom="0.75" header="0.3" footer="0.3"/>
  <pageSetup paperSize="9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43"/>
  <sheetViews>
    <sheetView view="pageBreakPreview" topLeftCell="A20" zoomScale="110" zoomScaleNormal="100" zoomScaleSheetLayoutView="110" workbookViewId="0">
      <selection activeCell="G35" sqref="G35"/>
    </sheetView>
  </sheetViews>
  <sheetFormatPr defaultColWidth="9.109375" defaultRowHeight="13.2" x14ac:dyDescent="0.25"/>
  <cols>
    <col min="1" max="1" width="4.33203125" style="1" customWidth="1"/>
    <col min="2" max="2" width="37.5546875" style="1" customWidth="1"/>
    <col min="3" max="3" width="10.5546875" style="1" customWidth="1"/>
    <col min="4" max="4" width="12.6640625" style="1" customWidth="1"/>
    <col min="5" max="5" width="10.88671875" style="1" customWidth="1"/>
    <col min="6" max="6" width="14.33203125" style="1" customWidth="1"/>
    <col min="7" max="7" width="10.6640625" style="1" customWidth="1"/>
    <col min="8" max="8" width="13.5546875" style="1" customWidth="1"/>
    <col min="9" max="10" width="9.109375" style="1" customWidth="1"/>
    <col min="11" max="16384" width="9.109375" style="1"/>
  </cols>
  <sheetData>
    <row r="1" spans="1:10" ht="40.5" customHeight="1" x14ac:dyDescent="0.3">
      <c r="A1" s="184" t="s">
        <v>186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23.25" customHeight="1" x14ac:dyDescent="0.25">
      <c r="A2" s="1" t="s">
        <v>23</v>
      </c>
    </row>
    <row r="4" spans="1:10" ht="28.5" customHeight="1" x14ac:dyDescent="0.25">
      <c r="A4" s="195" t="s">
        <v>24</v>
      </c>
      <c r="B4" s="195"/>
      <c r="C4" s="195"/>
      <c r="D4" s="195"/>
    </row>
    <row r="6" spans="1:10" x14ac:dyDescent="0.25">
      <c r="A6" s="1" t="s">
        <v>106</v>
      </c>
    </row>
    <row r="7" spans="1:10" ht="13.8" thickBot="1" x14ac:dyDescent="0.3"/>
    <row r="8" spans="1:10" ht="13.8" x14ac:dyDescent="0.25">
      <c r="C8" s="192" t="s">
        <v>178</v>
      </c>
      <c r="D8" s="194"/>
      <c r="E8" s="192" t="s">
        <v>183</v>
      </c>
      <c r="F8" s="194"/>
      <c r="G8" s="192" t="s">
        <v>184</v>
      </c>
      <c r="H8" s="194"/>
    </row>
    <row r="9" spans="1:10" ht="39.6" x14ac:dyDescent="0.25">
      <c r="A9" s="4" t="s">
        <v>0</v>
      </c>
      <c r="B9" s="123" t="s">
        <v>3</v>
      </c>
      <c r="C9" s="29" t="s">
        <v>60</v>
      </c>
      <c r="D9" s="30" t="s">
        <v>45</v>
      </c>
      <c r="E9" s="45" t="s">
        <v>60</v>
      </c>
      <c r="F9" s="46" t="s">
        <v>45</v>
      </c>
      <c r="G9" s="45" t="s">
        <v>60</v>
      </c>
      <c r="H9" s="46" t="s">
        <v>45</v>
      </c>
    </row>
    <row r="10" spans="1:10" x14ac:dyDescent="0.25">
      <c r="A10" s="3">
        <v>1</v>
      </c>
      <c r="B10" s="19">
        <v>2</v>
      </c>
      <c r="C10" s="47">
        <v>3</v>
      </c>
      <c r="D10" s="48">
        <v>4</v>
      </c>
      <c r="E10" s="47">
        <v>5</v>
      </c>
      <c r="F10" s="48">
        <v>6</v>
      </c>
      <c r="G10" s="47">
        <v>7</v>
      </c>
      <c r="H10" s="48">
        <v>8</v>
      </c>
    </row>
    <row r="11" spans="1:10" ht="26.4" x14ac:dyDescent="0.25">
      <c r="A11" s="9"/>
      <c r="B11" s="10" t="s">
        <v>46</v>
      </c>
      <c r="C11" s="53" t="s">
        <v>4</v>
      </c>
      <c r="D11" s="54">
        <f>SUM(D12:D27)</f>
        <v>377000</v>
      </c>
      <c r="E11" s="53" t="s">
        <v>4</v>
      </c>
      <c r="F11" s="54">
        <f>SUM(F12:F27)</f>
        <v>391000</v>
      </c>
      <c r="G11" s="53" t="s">
        <v>4</v>
      </c>
      <c r="H11" s="54">
        <f>SUM(H12:H27)</f>
        <v>383000</v>
      </c>
    </row>
    <row r="12" spans="1:10" s="86" customFormat="1" ht="18.75" customHeight="1" x14ac:dyDescent="0.25">
      <c r="A12" s="167" t="s">
        <v>5</v>
      </c>
      <c r="B12" s="168" t="s">
        <v>138</v>
      </c>
      <c r="C12" s="145">
        <v>1</v>
      </c>
      <c r="D12" s="55">
        <v>0</v>
      </c>
      <c r="E12" s="145">
        <v>1</v>
      </c>
      <c r="F12" s="55">
        <v>0</v>
      </c>
      <c r="G12" s="145">
        <v>1</v>
      </c>
      <c r="H12" s="55">
        <v>0</v>
      </c>
    </row>
    <row r="13" spans="1:10" s="86" customFormat="1" ht="26.4" x14ac:dyDescent="0.25">
      <c r="A13" s="167" t="s">
        <v>6</v>
      </c>
      <c r="B13" s="168" t="s">
        <v>47</v>
      </c>
      <c r="C13" s="145">
        <v>12</v>
      </c>
      <c r="D13" s="55">
        <v>16080</v>
      </c>
      <c r="E13" s="145">
        <v>12</v>
      </c>
      <c r="F13" s="55">
        <v>16080</v>
      </c>
      <c r="G13" s="145">
        <v>12</v>
      </c>
      <c r="H13" s="55">
        <v>16080</v>
      </c>
    </row>
    <row r="14" spans="1:10" s="86" customFormat="1" x14ac:dyDescent="0.25">
      <c r="A14" s="167" t="s">
        <v>82</v>
      </c>
      <c r="B14" s="169" t="s">
        <v>49</v>
      </c>
      <c r="C14" s="145">
        <v>1</v>
      </c>
      <c r="D14" s="55">
        <v>30000</v>
      </c>
      <c r="E14" s="145">
        <v>1</v>
      </c>
      <c r="F14" s="55">
        <v>30000</v>
      </c>
      <c r="G14" s="145">
        <v>1</v>
      </c>
      <c r="H14" s="55">
        <v>30000</v>
      </c>
    </row>
    <row r="15" spans="1:10" s="86" customFormat="1" ht="15.75" customHeight="1" x14ac:dyDescent="0.25">
      <c r="A15" s="167" t="s">
        <v>83</v>
      </c>
      <c r="B15" s="168" t="s">
        <v>48</v>
      </c>
      <c r="C15" s="145">
        <v>1</v>
      </c>
      <c r="D15" s="55">
        <v>85890</v>
      </c>
      <c r="E15" s="145">
        <v>1</v>
      </c>
      <c r="F15" s="55">
        <v>100000</v>
      </c>
      <c r="G15" s="145">
        <v>1</v>
      </c>
      <c r="H15" s="55">
        <f>100000-8000</f>
        <v>92000</v>
      </c>
    </row>
    <row r="16" spans="1:10" s="86" customFormat="1" x14ac:dyDescent="0.25">
      <c r="A16" s="167" t="s">
        <v>84</v>
      </c>
      <c r="B16" s="168" t="s">
        <v>50</v>
      </c>
      <c r="C16" s="145">
        <v>1</v>
      </c>
      <c r="D16" s="55">
        <v>5260</v>
      </c>
      <c r="E16" s="145">
        <v>1</v>
      </c>
      <c r="F16" s="55">
        <v>5260</v>
      </c>
      <c r="G16" s="145">
        <v>1</v>
      </c>
      <c r="H16" s="55">
        <v>5260</v>
      </c>
    </row>
    <row r="17" spans="1:8" s="86" customFormat="1" x14ac:dyDescent="0.25">
      <c r="A17" s="167" t="s">
        <v>85</v>
      </c>
      <c r="B17" s="168" t="s">
        <v>185</v>
      </c>
      <c r="C17" s="145">
        <v>4</v>
      </c>
      <c r="D17" s="55">
        <v>128400</v>
      </c>
      <c r="E17" s="145">
        <v>4</v>
      </c>
      <c r="F17" s="55">
        <v>128400</v>
      </c>
      <c r="G17" s="145">
        <v>4</v>
      </c>
      <c r="H17" s="55">
        <v>128400</v>
      </c>
    </row>
    <row r="18" spans="1:8" s="86" customFormat="1" x14ac:dyDescent="0.25">
      <c r="A18" s="167" t="s">
        <v>86</v>
      </c>
      <c r="B18" s="168" t="s">
        <v>58</v>
      </c>
      <c r="C18" s="145">
        <v>12</v>
      </c>
      <c r="D18" s="55">
        <v>28770</v>
      </c>
      <c r="E18" s="145">
        <v>12</v>
      </c>
      <c r="F18" s="55">
        <v>28660</v>
      </c>
      <c r="G18" s="145">
        <v>12</v>
      </c>
      <c r="H18" s="55">
        <v>28660</v>
      </c>
    </row>
    <row r="19" spans="1:8" s="86" customFormat="1" x14ac:dyDescent="0.25">
      <c r="A19" s="167" t="s">
        <v>87</v>
      </c>
      <c r="B19" s="168" t="s">
        <v>137</v>
      </c>
      <c r="C19" s="145">
        <v>1</v>
      </c>
      <c r="D19" s="55"/>
      <c r="E19" s="145">
        <v>1</v>
      </c>
      <c r="F19" s="55"/>
      <c r="G19" s="145">
        <v>1</v>
      </c>
      <c r="H19" s="55"/>
    </row>
    <row r="20" spans="1:8" s="86" customFormat="1" x14ac:dyDescent="0.25">
      <c r="A20" s="167" t="s">
        <v>88</v>
      </c>
      <c r="B20" s="168" t="s">
        <v>80</v>
      </c>
      <c r="C20" s="145">
        <v>12</v>
      </c>
      <c r="D20" s="55">
        <v>17300</v>
      </c>
      <c r="E20" s="145">
        <v>12</v>
      </c>
      <c r="F20" s="55">
        <v>17300</v>
      </c>
      <c r="G20" s="145">
        <v>12</v>
      </c>
      <c r="H20" s="55">
        <v>17300</v>
      </c>
    </row>
    <row r="21" spans="1:8" s="86" customFormat="1" x14ac:dyDescent="0.25">
      <c r="A21" s="167" t="s">
        <v>89</v>
      </c>
      <c r="B21" s="168" t="s">
        <v>190</v>
      </c>
      <c r="C21" s="145">
        <v>1</v>
      </c>
      <c r="D21" s="183">
        <v>28600</v>
      </c>
      <c r="E21" s="145">
        <v>1</v>
      </c>
      <c r="F21" s="183">
        <v>28600</v>
      </c>
      <c r="G21" s="145">
        <v>1</v>
      </c>
      <c r="H21" s="183">
        <v>28600</v>
      </c>
    </row>
    <row r="22" spans="1:8" s="86" customFormat="1" x14ac:dyDescent="0.25">
      <c r="A22" s="167" t="s">
        <v>90</v>
      </c>
      <c r="B22" s="168" t="s">
        <v>189</v>
      </c>
      <c r="C22" s="145">
        <v>1</v>
      </c>
      <c r="D22" s="55">
        <v>5500</v>
      </c>
      <c r="E22" s="145">
        <v>1</v>
      </c>
      <c r="F22" s="55">
        <v>5500</v>
      </c>
      <c r="G22" s="145">
        <v>1</v>
      </c>
      <c r="H22" s="55">
        <v>5500</v>
      </c>
    </row>
    <row r="23" spans="1:8" s="86" customFormat="1" x14ac:dyDescent="0.25">
      <c r="A23" s="167" t="s">
        <v>91</v>
      </c>
      <c r="B23" s="168" t="s">
        <v>81</v>
      </c>
      <c r="C23" s="145">
        <v>1</v>
      </c>
      <c r="D23" s="55">
        <v>14200</v>
      </c>
      <c r="E23" s="145">
        <v>1</v>
      </c>
      <c r="F23" s="55">
        <v>14200</v>
      </c>
      <c r="G23" s="145">
        <v>1</v>
      </c>
      <c r="H23" s="55">
        <v>14200</v>
      </c>
    </row>
    <row r="24" spans="1:8" s="86" customFormat="1" x14ac:dyDescent="0.25">
      <c r="A24" s="167" t="s">
        <v>92</v>
      </c>
      <c r="B24" s="168" t="s">
        <v>121</v>
      </c>
      <c r="C24" s="145">
        <v>1</v>
      </c>
      <c r="D24" s="55">
        <v>0</v>
      </c>
      <c r="E24" s="145">
        <v>1</v>
      </c>
      <c r="F24" s="55">
        <v>0</v>
      </c>
      <c r="G24" s="145">
        <v>1</v>
      </c>
      <c r="H24" s="55">
        <v>0</v>
      </c>
    </row>
    <row r="25" spans="1:8" s="86" customFormat="1" x14ac:dyDescent="0.25">
      <c r="A25" s="167" t="s">
        <v>122</v>
      </c>
      <c r="B25" s="168" t="s">
        <v>123</v>
      </c>
      <c r="C25" s="145">
        <v>1</v>
      </c>
      <c r="D25" s="55">
        <v>8000</v>
      </c>
      <c r="E25" s="145">
        <v>1</v>
      </c>
      <c r="F25" s="55">
        <v>8000</v>
      </c>
      <c r="G25" s="145">
        <v>1</v>
      </c>
      <c r="H25" s="55">
        <v>8000</v>
      </c>
    </row>
    <row r="26" spans="1:8" s="86" customFormat="1" ht="26.4" x14ac:dyDescent="0.25">
      <c r="A26" s="170" t="s">
        <v>124</v>
      </c>
      <c r="B26" s="168" t="s">
        <v>56</v>
      </c>
      <c r="C26" s="171">
        <v>1</v>
      </c>
      <c r="D26" s="172">
        <v>9000</v>
      </c>
      <c r="E26" s="171">
        <v>1</v>
      </c>
      <c r="F26" s="172">
        <v>9000</v>
      </c>
      <c r="G26" s="171">
        <v>1</v>
      </c>
      <c r="H26" s="172">
        <v>9000</v>
      </c>
    </row>
    <row r="27" spans="1:8" s="23" customFormat="1" x14ac:dyDescent="0.25">
      <c r="A27" s="137" t="s">
        <v>125</v>
      </c>
      <c r="B27" s="24" t="s">
        <v>126</v>
      </c>
      <c r="C27" s="138">
        <v>1</v>
      </c>
      <c r="D27" s="172">
        <v>0</v>
      </c>
      <c r="E27" s="138">
        <v>1</v>
      </c>
      <c r="F27" s="172">
        <v>0</v>
      </c>
      <c r="G27" s="138">
        <v>1</v>
      </c>
      <c r="H27" s="139">
        <v>0</v>
      </c>
    </row>
    <row r="28" spans="1:8" s="62" customFormat="1" ht="24.75" customHeight="1" x14ac:dyDescent="0.25">
      <c r="A28" s="61"/>
      <c r="B28" s="25" t="s">
        <v>53</v>
      </c>
      <c r="C28" s="135" t="s">
        <v>4</v>
      </c>
      <c r="D28" s="50">
        <f>D29+D35</f>
        <v>114300</v>
      </c>
      <c r="E28" s="49" t="s">
        <v>4</v>
      </c>
      <c r="F28" s="22">
        <f>F29+F35</f>
        <v>261500</v>
      </c>
      <c r="G28" s="49" t="s">
        <v>4</v>
      </c>
      <c r="H28" s="22">
        <f>H29+H35</f>
        <v>261500</v>
      </c>
    </row>
    <row r="29" spans="1:8" s="23" customFormat="1" ht="39.6" x14ac:dyDescent="0.25">
      <c r="A29" s="60"/>
      <c r="B29" s="24" t="s">
        <v>59</v>
      </c>
      <c r="C29" s="49" t="s">
        <v>4</v>
      </c>
      <c r="D29" s="50">
        <f>D30+D31+D32+D33+D34</f>
        <v>70500</v>
      </c>
      <c r="E29" s="49" t="s">
        <v>4</v>
      </c>
      <c r="F29" s="50">
        <f>F30+F31+F32+F33+F34</f>
        <v>70500</v>
      </c>
      <c r="G29" s="49" t="s">
        <v>4</v>
      </c>
      <c r="H29" s="50">
        <f>H30+H31+H32+H33+H34</f>
        <v>70500</v>
      </c>
    </row>
    <row r="30" spans="1:8" s="23" customFormat="1" x14ac:dyDescent="0.25">
      <c r="A30" s="60"/>
      <c r="B30" s="24" t="s">
        <v>95</v>
      </c>
      <c r="C30" s="49">
        <v>1</v>
      </c>
      <c r="D30" s="55">
        <v>31250</v>
      </c>
      <c r="E30" s="49">
        <v>1</v>
      </c>
      <c r="F30" s="55">
        <v>31250</v>
      </c>
      <c r="G30" s="49">
        <v>1</v>
      </c>
      <c r="H30" s="55">
        <v>31250</v>
      </c>
    </row>
    <row r="31" spans="1:8" s="23" customFormat="1" x14ac:dyDescent="0.25">
      <c r="A31" s="60"/>
      <c r="B31" s="24" t="s">
        <v>96</v>
      </c>
      <c r="C31" s="49"/>
      <c r="D31" s="55">
        <v>10200</v>
      </c>
      <c r="E31" s="49"/>
      <c r="F31" s="55">
        <v>10200</v>
      </c>
      <c r="G31" s="49"/>
      <c r="H31" s="55">
        <v>10200</v>
      </c>
    </row>
    <row r="32" spans="1:8" s="23" customFormat="1" x14ac:dyDescent="0.25">
      <c r="A32" s="60"/>
      <c r="B32" s="24" t="s">
        <v>97</v>
      </c>
      <c r="C32" s="49"/>
      <c r="D32" s="55">
        <v>10400</v>
      </c>
      <c r="E32" s="49"/>
      <c r="F32" s="55">
        <v>10400</v>
      </c>
      <c r="G32" s="49"/>
      <c r="H32" s="55">
        <v>10400</v>
      </c>
    </row>
    <row r="33" spans="1:8" s="23" customFormat="1" x14ac:dyDescent="0.25">
      <c r="A33" s="60"/>
      <c r="B33" s="24" t="s">
        <v>137</v>
      </c>
      <c r="C33" s="49"/>
      <c r="D33" s="55">
        <v>11280</v>
      </c>
      <c r="E33" s="49"/>
      <c r="F33" s="55">
        <v>11280</v>
      </c>
      <c r="G33" s="49"/>
      <c r="H33" s="55">
        <v>11280</v>
      </c>
    </row>
    <row r="34" spans="1:8" s="23" customFormat="1" x14ac:dyDescent="0.25">
      <c r="A34" s="60"/>
      <c r="B34" s="24" t="s">
        <v>57</v>
      </c>
      <c r="C34" s="49"/>
      <c r="D34" s="55">
        <v>7370</v>
      </c>
      <c r="E34" s="49"/>
      <c r="F34" s="55">
        <v>7370</v>
      </c>
      <c r="G34" s="49"/>
      <c r="H34" s="55">
        <v>7370</v>
      </c>
    </row>
    <row r="35" spans="1:8" s="23" customFormat="1" ht="39.6" x14ac:dyDescent="0.25">
      <c r="A35" s="60"/>
      <c r="B35" s="24" t="s">
        <v>54</v>
      </c>
      <c r="C35" s="49" t="s">
        <v>4</v>
      </c>
      <c r="D35" s="50">
        <f>D36+D37+D38</f>
        <v>43800</v>
      </c>
      <c r="E35" s="49" t="s">
        <v>4</v>
      </c>
      <c r="F35" s="50">
        <f>F36+F37+F38</f>
        <v>191000</v>
      </c>
      <c r="G35" s="49" t="s">
        <v>4</v>
      </c>
      <c r="H35" s="50">
        <f>H36+H37+H38</f>
        <v>191000</v>
      </c>
    </row>
    <row r="36" spans="1:8" s="23" customFormat="1" x14ac:dyDescent="0.25">
      <c r="A36" s="60"/>
      <c r="B36" s="24" t="s">
        <v>55</v>
      </c>
      <c r="C36" s="34"/>
      <c r="D36" s="36">
        <v>20000</v>
      </c>
      <c r="E36" s="34"/>
      <c r="F36" s="36">
        <v>30000</v>
      </c>
      <c r="G36" s="34"/>
      <c r="H36" s="36">
        <v>30000</v>
      </c>
    </row>
    <row r="37" spans="1:8" s="23" customFormat="1" ht="15.75" customHeight="1" x14ac:dyDescent="0.25">
      <c r="A37" s="60" t="s">
        <v>93</v>
      </c>
      <c r="B37" s="24" t="s">
        <v>51</v>
      </c>
      <c r="C37" s="34">
        <v>12</v>
      </c>
      <c r="D37" s="36">
        <v>13800</v>
      </c>
      <c r="E37" s="34">
        <v>12</v>
      </c>
      <c r="F37" s="36">
        <v>80000</v>
      </c>
      <c r="G37" s="34">
        <v>12</v>
      </c>
      <c r="H37" s="36">
        <v>80000</v>
      </c>
    </row>
    <row r="38" spans="1:8" s="23" customFormat="1" x14ac:dyDescent="0.25">
      <c r="A38" s="60" t="s">
        <v>94</v>
      </c>
      <c r="B38" s="24" t="s">
        <v>52</v>
      </c>
      <c r="C38" s="34">
        <v>12</v>
      </c>
      <c r="D38" s="36">
        <v>10000</v>
      </c>
      <c r="E38" s="34">
        <v>12</v>
      </c>
      <c r="F38" s="36">
        <f>81000</f>
        <v>81000</v>
      </c>
      <c r="G38" s="34">
        <v>12</v>
      </c>
      <c r="H38" s="36">
        <f>81000</f>
        <v>81000</v>
      </c>
    </row>
    <row r="39" spans="1:8" ht="13.8" thickBot="1" x14ac:dyDescent="0.3">
      <c r="A39" s="11"/>
      <c r="B39" s="128" t="s">
        <v>2</v>
      </c>
      <c r="C39" s="51"/>
      <c r="D39" s="136">
        <f>D11+D28</f>
        <v>491300</v>
      </c>
      <c r="E39" s="51"/>
      <c r="F39" s="52">
        <f>F11+F28</f>
        <v>652500</v>
      </c>
      <c r="G39" s="51"/>
      <c r="H39" s="52">
        <f>H11+H28</f>
        <v>644500</v>
      </c>
    </row>
    <row r="41" spans="1:8" x14ac:dyDescent="0.25">
      <c r="B41" s="23"/>
      <c r="C41" s="23"/>
      <c r="D41" s="23"/>
    </row>
    <row r="42" spans="1:8" x14ac:dyDescent="0.25">
      <c r="B42" s="23"/>
      <c r="C42" s="59"/>
      <c r="D42" s="59"/>
    </row>
    <row r="43" spans="1:8" x14ac:dyDescent="0.25">
      <c r="B43" s="23"/>
      <c r="C43" s="59"/>
      <c r="D43" s="59"/>
    </row>
  </sheetData>
  <mergeCells count="5">
    <mergeCell ref="A4:D4"/>
    <mergeCell ref="A1:J1"/>
    <mergeCell ref="E8:F8"/>
    <mergeCell ref="G8:H8"/>
    <mergeCell ref="C8:D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L36"/>
  <sheetViews>
    <sheetView view="pageBreakPreview" topLeftCell="A14" zoomScaleNormal="100" zoomScaleSheetLayoutView="100" workbookViewId="0">
      <selection activeCell="G30" sqref="G30"/>
    </sheetView>
  </sheetViews>
  <sheetFormatPr defaultColWidth="9.109375" defaultRowHeight="13.2" x14ac:dyDescent="0.25"/>
  <cols>
    <col min="1" max="1" width="5.33203125" style="1" customWidth="1"/>
    <col min="2" max="2" width="35.109375" style="1" customWidth="1"/>
    <col min="3" max="3" width="11" style="1" customWidth="1"/>
    <col min="4" max="4" width="14.109375" style="1" customWidth="1"/>
    <col min="5" max="5" width="10.109375" style="1" customWidth="1"/>
    <col min="6" max="6" width="12.88671875" style="1" customWidth="1"/>
    <col min="7" max="7" width="10.109375" style="1" customWidth="1"/>
    <col min="8" max="8" width="11.88671875" style="1" customWidth="1"/>
    <col min="9" max="9" width="9.109375" style="1" customWidth="1"/>
    <col min="10" max="10" width="21.6640625" style="1" customWidth="1"/>
    <col min="11" max="16384" width="9.109375" style="1"/>
  </cols>
  <sheetData>
    <row r="1" spans="1:10" ht="38.25" customHeight="1" x14ac:dyDescent="0.3">
      <c r="A1" s="184" t="s">
        <v>186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x14ac:dyDescent="0.25">
      <c r="A2" s="1" t="s">
        <v>23</v>
      </c>
    </row>
    <row r="4" spans="1:10" ht="26.25" customHeight="1" x14ac:dyDescent="0.25">
      <c r="A4" s="188" t="s">
        <v>24</v>
      </c>
      <c r="B4" s="188"/>
      <c r="C4" s="188"/>
      <c r="D4" s="188"/>
    </row>
    <row r="6" spans="1:10" x14ac:dyDescent="0.25">
      <c r="A6" s="1" t="s">
        <v>106</v>
      </c>
    </row>
    <row r="7" spans="1:10" ht="13.8" thickBot="1" x14ac:dyDescent="0.3"/>
    <row r="8" spans="1:10" s="86" customFormat="1" ht="13.8" x14ac:dyDescent="0.25">
      <c r="C8" s="196" t="s">
        <v>178</v>
      </c>
      <c r="D8" s="197"/>
      <c r="E8" s="196" t="s">
        <v>183</v>
      </c>
      <c r="F8" s="197"/>
      <c r="G8" s="196" t="s">
        <v>184</v>
      </c>
      <c r="H8" s="197"/>
    </row>
    <row r="9" spans="1:10" s="86" customFormat="1" ht="28.5" customHeight="1" x14ac:dyDescent="0.25">
      <c r="A9" s="173" t="s">
        <v>0</v>
      </c>
      <c r="B9" s="174" t="s">
        <v>3</v>
      </c>
      <c r="C9" s="175" t="s">
        <v>44</v>
      </c>
      <c r="D9" s="176" t="s">
        <v>45</v>
      </c>
      <c r="E9" s="177" t="s">
        <v>44</v>
      </c>
      <c r="F9" s="178" t="s">
        <v>45</v>
      </c>
      <c r="G9" s="177" t="s">
        <v>44</v>
      </c>
      <c r="H9" s="178" t="s">
        <v>45</v>
      </c>
    </row>
    <row r="10" spans="1:10" s="86" customFormat="1" x14ac:dyDescent="0.25">
      <c r="A10" s="173">
        <v>1</v>
      </c>
      <c r="B10" s="174">
        <v>2</v>
      </c>
      <c r="C10" s="175">
        <v>3</v>
      </c>
      <c r="D10" s="176">
        <v>4</v>
      </c>
      <c r="E10" s="175">
        <v>5</v>
      </c>
      <c r="F10" s="176">
        <v>6</v>
      </c>
      <c r="G10" s="175">
        <v>7</v>
      </c>
      <c r="H10" s="176">
        <v>8</v>
      </c>
    </row>
    <row r="11" spans="1:10" s="86" customFormat="1" ht="39.6" x14ac:dyDescent="0.25">
      <c r="A11" s="84"/>
      <c r="B11" s="168" t="s">
        <v>61</v>
      </c>
      <c r="C11" s="179" t="s">
        <v>4</v>
      </c>
      <c r="D11" s="55"/>
      <c r="E11" s="179" t="s">
        <v>4</v>
      </c>
      <c r="F11" s="55"/>
      <c r="G11" s="179" t="s">
        <v>4</v>
      </c>
      <c r="H11" s="55"/>
    </row>
    <row r="12" spans="1:10" s="86" customFormat="1" x14ac:dyDescent="0.25">
      <c r="A12" s="84"/>
      <c r="B12" s="168" t="s">
        <v>40</v>
      </c>
      <c r="C12" s="180"/>
      <c r="D12" s="55"/>
      <c r="E12" s="180"/>
      <c r="F12" s="55"/>
      <c r="G12" s="180"/>
      <c r="H12" s="55"/>
    </row>
    <row r="13" spans="1:10" s="86" customFormat="1" ht="26.4" x14ac:dyDescent="0.25">
      <c r="A13" s="84"/>
      <c r="B13" s="168" t="s">
        <v>62</v>
      </c>
      <c r="C13" s="179" t="s">
        <v>4</v>
      </c>
      <c r="D13" s="56">
        <f>SUM(D16:D21)</f>
        <v>151044.79999999999</v>
      </c>
      <c r="E13" s="179" t="s">
        <v>4</v>
      </c>
      <c r="F13" s="56">
        <f>SUM(F16:F21)</f>
        <v>151044.79999999999</v>
      </c>
      <c r="G13" s="179" t="s">
        <v>4</v>
      </c>
      <c r="H13" s="56">
        <f>SUM(H16:H21)</f>
        <v>151044.79999999999</v>
      </c>
    </row>
    <row r="14" spans="1:10" s="86" customFormat="1" x14ac:dyDescent="0.25">
      <c r="A14" s="84"/>
      <c r="B14" s="168" t="s">
        <v>69</v>
      </c>
      <c r="C14" s="180"/>
      <c r="D14" s="55"/>
      <c r="E14" s="180"/>
      <c r="F14" s="55"/>
      <c r="G14" s="180"/>
      <c r="H14" s="55"/>
    </row>
    <row r="15" spans="1:10" s="86" customFormat="1" ht="27.75" customHeight="1" x14ac:dyDescent="0.25">
      <c r="A15" s="84"/>
      <c r="B15" s="168" t="s">
        <v>179</v>
      </c>
      <c r="C15" s="180"/>
      <c r="D15" s="55">
        <v>732100</v>
      </c>
      <c r="E15" s="180"/>
      <c r="F15" s="55">
        <v>732100</v>
      </c>
      <c r="G15" s="180"/>
      <c r="H15" s="55">
        <v>732100</v>
      </c>
    </row>
    <row r="16" spans="1:10" s="86" customFormat="1" ht="27.75" customHeight="1" x14ac:dyDescent="0.25">
      <c r="A16" s="84"/>
      <c r="B16" s="168" t="s">
        <v>98</v>
      </c>
      <c r="C16" s="180">
        <v>12</v>
      </c>
      <c r="D16" s="55">
        <v>17344.8</v>
      </c>
      <c r="E16" s="180">
        <v>12</v>
      </c>
      <c r="F16" s="55">
        <v>17344.8</v>
      </c>
      <c r="G16" s="180">
        <v>12</v>
      </c>
      <c r="H16" s="55">
        <v>17344.8</v>
      </c>
    </row>
    <row r="17" spans="1:12" s="86" customFormat="1" ht="27.75" customHeight="1" x14ac:dyDescent="0.25">
      <c r="A17" s="84"/>
      <c r="B17" s="168" t="s">
        <v>120</v>
      </c>
      <c r="C17" s="180">
        <v>12</v>
      </c>
      <c r="D17" s="55">
        <v>0</v>
      </c>
      <c r="E17" s="180">
        <v>12</v>
      </c>
      <c r="F17" s="55">
        <v>0</v>
      </c>
      <c r="G17" s="180"/>
      <c r="H17" s="55">
        <v>0</v>
      </c>
    </row>
    <row r="18" spans="1:12" s="86" customFormat="1" ht="16.5" customHeight="1" x14ac:dyDescent="0.25">
      <c r="A18" s="84"/>
      <c r="B18" s="168" t="s">
        <v>139</v>
      </c>
      <c r="C18" s="180">
        <v>12</v>
      </c>
      <c r="D18" s="55">
        <v>18500</v>
      </c>
      <c r="E18" s="180">
        <v>12</v>
      </c>
      <c r="F18" s="55">
        <v>18500</v>
      </c>
      <c r="G18" s="180">
        <v>12</v>
      </c>
      <c r="H18" s="55">
        <v>18500</v>
      </c>
    </row>
    <row r="19" spans="1:12" s="86" customFormat="1" ht="27.75" customHeight="1" x14ac:dyDescent="0.25">
      <c r="A19" s="84"/>
      <c r="B19" s="168" t="s">
        <v>99</v>
      </c>
      <c r="C19" s="180">
        <v>12</v>
      </c>
      <c r="D19" s="55">
        <v>51700</v>
      </c>
      <c r="E19" s="180">
        <v>12</v>
      </c>
      <c r="F19" s="55">
        <v>51700</v>
      </c>
      <c r="G19" s="180">
        <v>12</v>
      </c>
      <c r="H19" s="55">
        <v>51700</v>
      </c>
      <c r="L19" s="181"/>
    </row>
    <row r="20" spans="1:12" s="86" customFormat="1" ht="22.5" customHeight="1" x14ac:dyDescent="0.25">
      <c r="A20" s="84"/>
      <c r="B20" s="182" t="s">
        <v>110</v>
      </c>
      <c r="C20" s="179">
        <v>12</v>
      </c>
      <c r="D20" s="55">
        <v>21500</v>
      </c>
      <c r="E20" s="179">
        <v>12</v>
      </c>
      <c r="F20" s="55">
        <v>21500</v>
      </c>
      <c r="G20" s="179">
        <v>12</v>
      </c>
      <c r="H20" s="55">
        <v>21500</v>
      </c>
      <c r="L20" s="181"/>
    </row>
    <row r="21" spans="1:12" s="86" customFormat="1" x14ac:dyDescent="0.25">
      <c r="A21" s="84"/>
      <c r="B21" s="168" t="s">
        <v>191</v>
      </c>
      <c r="C21" s="180"/>
      <c r="D21" s="55">
        <v>42000</v>
      </c>
      <c r="E21" s="180"/>
      <c r="F21" s="55">
        <v>42000</v>
      </c>
      <c r="G21" s="180"/>
      <c r="H21" s="55">
        <v>42000</v>
      </c>
    </row>
    <row r="22" spans="1:12" s="86" customFormat="1" x14ac:dyDescent="0.25">
      <c r="A22" s="84"/>
      <c r="B22" s="168" t="s">
        <v>100</v>
      </c>
      <c r="C22" s="179" t="s">
        <v>4</v>
      </c>
      <c r="D22" s="56">
        <f>SUM(D23:D33)</f>
        <v>3476255.2</v>
      </c>
      <c r="E22" s="179" t="s">
        <v>4</v>
      </c>
      <c r="F22" s="56">
        <f>SUM(F23:F33)</f>
        <v>3476255.2</v>
      </c>
      <c r="G22" s="179" t="s">
        <v>4</v>
      </c>
      <c r="H22" s="56">
        <f>SUM(H23:H33)</f>
        <v>3476255.2</v>
      </c>
    </row>
    <row r="23" spans="1:12" s="86" customFormat="1" ht="26.4" x14ac:dyDescent="0.25">
      <c r="A23" s="84"/>
      <c r="B23" s="168" t="s">
        <v>63</v>
      </c>
      <c r="C23" s="180">
        <v>2</v>
      </c>
      <c r="D23" s="55">
        <v>139000</v>
      </c>
      <c r="E23" s="180">
        <v>2</v>
      </c>
      <c r="F23" s="55">
        <v>139000</v>
      </c>
      <c r="G23" s="180">
        <v>2</v>
      </c>
      <c r="H23" s="55">
        <v>139000</v>
      </c>
    </row>
    <row r="24" spans="1:12" s="86" customFormat="1" x14ac:dyDescent="0.25">
      <c r="A24" s="84"/>
      <c r="B24" s="168" t="s">
        <v>142</v>
      </c>
      <c r="C24" s="180"/>
      <c r="D24" s="55">
        <v>49600</v>
      </c>
      <c r="E24" s="180"/>
      <c r="F24" s="55">
        <v>49600</v>
      </c>
      <c r="G24" s="180"/>
      <c r="H24" s="55">
        <v>49600</v>
      </c>
    </row>
    <row r="25" spans="1:12" s="86" customFormat="1" ht="26.4" x14ac:dyDescent="0.25">
      <c r="A25" s="84"/>
      <c r="B25" s="168" t="s">
        <v>64</v>
      </c>
      <c r="C25" s="180"/>
      <c r="D25" s="55">
        <v>16500</v>
      </c>
      <c r="E25" s="180"/>
      <c r="F25" s="55">
        <v>16500</v>
      </c>
      <c r="G25" s="180"/>
      <c r="H25" s="55">
        <v>16500</v>
      </c>
    </row>
    <row r="26" spans="1:12" s="86" customFormat="1" ht="26.4" x14ac:dyDescent="0.25">
      <c r="A26" s="84"/>
      <c r="B26" s="168" t="s">
        <v>65</v>
      </c>
      <c r="C26" s="180"/>
      <c r="D26" s="55">
        <v>14000</v>
      </c>
      <c r="E26" s="180"/>
      <c r="F26" s="55">
        <v>14000</v>
      </c>
      <c r="G26" s="180"/>
      <c r="H26" s="55">
        <v>14000</v>
      </c>
    </row>
    <row r="27" spans="1:12" s="86" customFormat="1" ht="26.4" x14ac:dyDescent="0.25">
      <c r="A27" s="84"/>
      <c r="B27" s="168" t="s">
        <v>66</v>
      </c>
      <c r="C27" s="180"/>
      <c r="D27" s="55">
        <v>6000</v>
      </c>
      <c r="E27" s="180"/>
      <c r="F27" s="55">
        <v>6000</v>
      </c>
      <c r="G27" s="180"/>
      <c r="H27" s="55">
        <v>6000</v>
      </c>
    </row>
    <row r="28" spans="1:12" s="86" customFormat="1" ht="26.4" x14ac:dyDescent="0.25">
      <c r="A28" s="84"/>
      <c r="B28" s="168" t="s">
        <v>70</v>
      </c>
      <c r="C28" s="180"/>
      <c r="D28" s="55">
        <v>16200</v>
      </c>
      <c r="E28" s="180"/>
      <c r="F28" s="55">
        <v>16200</v>
      </c>
      <c r="G28" s="180"/>
      <c r="H28" s="55">
        <v>16200</v>
      </c>
    </row>
    <row r="29" spans="1:12" s="86" customFormat="1" ht="39.6" x14ac:dyDescent="0.25">
      <c r="A29" s="84"/>
      <c r="B29" s="168" t="s">
        <v>67</v>
      </c>
      <c r="C29" s="180"/>
      <c r="D29" s="55">
        <v>10800</v>
      </c>
      <c r="E29" s="180"/>
      <c r="F29" s="55">
        <v>10800</v>
      </c>
      <c r="G29" s="180"/>
      <c r="H29" s="55">
        <v>10800</v>
      </c>
    </row>
    <row r="30" spans="1:12" s="86" customFormat="1" x14ac:dyDescent="0.25">
      <c r="A30" s="84"/>
      <c r="B30" s="168" t="s">
        <v>141</v>
      </c>
      <c r="C30" s="180"/>
      <c r="D30" s="55">
        <v>17900</v>
      </c>
      <c r="E30" s="180"/>
      <c r="F30" s="55">
        <v>17900</v>
      </c>
      <c r="G30" s="180"/>
      <c r="H30" s="55">
        <v>17900</v>
      </c>
    </row>
    <row r="31" spans="1:12" s="86" customFormat="1" x14ac:dyDescent="0.25">
      <c r="A31" s="84"/>
      <c r="B31" s="168" t="s">
        <v>119</v>
      </c>
      <c r="C31" s="180"/>
      <c r="D31" s="55">
        <v>38855.199999999997</v>
      </c>
      <c r="E31" s="180"/>
      <c r="F31" s="55">
        <v>38855.199999999997</v>
      </c>
      <c r="G31" s="180"/>
      <c r="H31" s="55">
        <v>38855.199999999997</v>
      </c>
    </row>
    <row r="32" spans="1:12" s="86" customFormat="1" x14ac:dyDescent="0.25">
      <c r="A32" s="84"/>
      <c r="B32" s="168" t="s">
        <v>140</v>
      </c>
      <c r="C32" s="180"/>
      <c r="D32" s="55">
        <v>15000</v>
      </c>
      <c r="E32" s="180"/>
      <c r="F32" s="55">
        <v>15000</v>
      </c>
      <c r="G32" s="180"/>
      <c r="H32" s="55">
        <v>15000</v>
      </c>
    </row>
    <row r="33" spans="1:8" s="86" customFormat="1" x14ac:dyDescent="0.25">
      <c r="A33" s="84"/>
      <c r="B33" s="168" t="s">
        <v>68</v>
      </c>
      <c r="C33" s="180"/>
      <c r="D33" s="55">
        <v>3152400</v>
      </c>
      <c r="E33" s="180"/>
      <c r="F33" s="55">
        <v>3152400</v>
      </c>
      <c r="G33" s="180"/>
      <c r="H33" s="55">
        <v>3152400</v>
      </c>
    </row>
    <row r="34" spans="1:8" ht="13.8" thickBot="1" x14ac:dyDescent="0.3">
      <c r="A34" s="13"/>
      <c r="B34" s="140" t="s">
        <v>2</v>
      </c>
      <c r="C34" s="57"/>
      <c r="D34" s="39">
        <f>D13+D22</f>
        <v>3627300</v>
      </c>
      <c r="E34" s="57"/>
      <c r="F34" s="39">
        <f>F13+F22</f>
        <v>3627300</v>
      </c>
      <c r="G34" s="57"/>
      <c r="H34" s="39">
        <f>H13+H22</f>
        <v>3627300</v>
      </c>
    </row>
    <row r="35" spans="1:8" x14ac:dyDescent="0.25">
      <c r="D35" s="20"/>
    </row>
    <row r="36" spans="1:8" x14ac:dyDescent="0.25">
      <c r="D36" s="20">
        <f>D16+D17+D18+D19+D20+D23+D25+D24+D26+D28+D27+D29+D30+D31+D32+D21</f>
        <v>474900</v>
      </c>
      <c r="F36" s="20"/>
      <c r="H36" s="20"/>
    </row>
  </sheetData>
  <mergeCells count="5">
    <mergeCell ref="A4:D4"/>
    <mergeCell ref="A1:J1"/>
    <mergeCell ref="E8:F8"/>
    <mergeCell ref="G8:H8"/>
    <mergeCell ref="C8:D8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K26"/>
  <sheetViews>
    <sheetView view="pageBreakPreview" topLeftCell="A10" zoomScaleNormal="100" zoomScaleSheetLayoutView="100" workbookViewId="0">
      <selection activeCell="K18" sqref="K18"/>
    </sheetView>
  </sheetViews>
  <sheetFormatPr defaultColWidth="9.109375" defaultRowHeight="13.2" x14ac:dyDescent="0.25"/>
  <cols>
    <col min="1" max="1" width="4.5546875" style="1" customWidth="1"/>
    <col min="2" max="2" width="29" style="1" customWidth="1"/>
    <col min="3" max="3" width="10.5546875" style="1" customWidth="1"/>
    <col min="4" max="4" width="10.88671875" style="1" customWidth="1"/>
    <col min="5" max="5" width="11.88671875" style="1" customWidth="1"/>
    <col min="6" max="6" width="10.33203125" style="1" customWidth="1"/>
    <col min="7" max="7" width="11" style="1" customWidth="1"/>
    <col min="8" max="8" width="15.109375" style="1" customWidth="1"/>
    <col min="9" max="9" width="11.109375" style="1" customWidth="1"/>
    <col min="10" max="10" width="9.5546875" style="1" customWidth="1"/>
    <col min="11" max="11" width="14.44140625" style="1" customWidth="1"/>
    <col min="12" max="16384" width="9.109375" style="1"/>
  </cols>
  <sheetData>
    <row r="1" spans="1:11" ht="44.25" customHeight="1" x14ac:dyDescent="0.3">
      <c r="A1" s="184" t="s">
        <v>186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1" x14ac:dyDescent="0.25">
      <c r="A2" s="1" t="s">
        <v>23</v>
      </c>
      <c r="D2" s="1" t="s">
        <v>187</v>
      </c>
    </row>
    <row r="4" spans="1:11" ht="52.5" customHeight="1" x14ac:dyDescent="0.25">
      <c r="A4" s="188" t="s">
        <v>24</v>
      </c>
      <c r="B4" s="188"/>
      <c r="C4" s="188"/>
      <c r="D4" s="188"/>
      <c r="E4" s="188"/>
    </row>
    <row r="6" spans="1:11" x14ac:dyDescent="0.25">
      <c r="A6" s="1" t="s">
        <v>107</v>
      </c>
    </row>
    <row r="8" spans="1:11" ht="13.8" thickBot="1" x14ac:dyDescent="0.3"/>
    <row r="9" spans="1:11" ht="13.8" x14ac:dyDescent="0.25">
      <c r="C9" s="192" t="s">
        <v>178</v>
      </c>
      <c r="D9" s="193"/>
      <c r="E9" s="194"/>
      <c r="F9" s="192" t="s">
        <v>183</v>
      </c>
      <c r="G9" s="193"/>
      <c r="H9" s="194"/>
      <c r="I9" s="192" t="s">
        <v>184</v>
      </c>
      <c r="J9" s="193"/>
      <c r="K9" s="194"/>
    </row>
    <row r="10" spans="1:11" ht="39.6" x14ac:dyDescent="0.25">
      <c r="A10" s="4" t="s">
        <v>0</v>
      </c>
      <c r="B10" s="123" t="s">
        <v>3</v>
      </c>
      <c r="C10" s="29" t="s">
        <v>71</v>
      </c>
      <c r="D10" s="4" t="s">
        <v>72</v>
      </c>
      <c r="E10" s="30" t="s">
        <v>117</v>
      </c>
      <c r="F10" s="45" t="s">
        <v>71</v>
      </c>
      <c r="G10" s="6" t="s">
        <v>72</v>
      </c>
      <c r="H10" s="46" t="s">
        <v>117</v>
      </c>
      <c r="I10" s="45" t="s">
        <v>71</v>
      </c>
      <c r="J10" s="6" t="s">
        <v>72</v>
      </c>
      <c r="K10" s="46" t="s">
        <v>117</v>
      </c>
    </row>
    <row r="11" spans="1:11" x14ac:dyDescent="0.25">
      <c r="A11" s="4">
        <v>1</v>
      </c>
      <c r="B11" s="123">
        <v>2</v>
      </c>
      <c r="C11" s="29">
        <v>3</v>
      </c>
      <c r="D11" s="4">
        <v>4</v>
      </c>
      <c r="E11" s="48">
        <v>5</v>
      </c>
      <c r="F11" s="29">
        <v>6</v>
      </c>
      <c r="G11" s="4">
        <v>7</v>
      </c>
      <c r="H11" s="48">
        <v>8</v>
      </c>
      <c r="I11" s="29">
        <v>9</v>
      </c>
      <c r="J11" s="4">
        <v>10</v>
      </c>
      <c r="K11" s="48">
        <v>11</v>
      </c>
    </row>
    <row r="12" spans="1:11" x14ac:dyDescent="0.25">
      <c r="A12" s="3"/>
      <c r="B12" s="19" t="s">
        <v>73</v>
      </c>
      <c r="C12" s="53" t="s">
        <v>4</v>
      </c>
      <c r="D12" s="16" t="s">
        <v>4</v>
      </c>
      <c r="E12" s="58" t="s">
        <v>4</v>
      </c>
      <c r="F12" s="53" t="s">
        <v>4</v>
      </c>
      <c r="G12" s="16" t="s">
        <v>4</v>
      </c>
      <c r="H12" s="58" t="s">
        <v>4</v>
      </c>
      <c r="I12" s="53" t="s">
        <v>4</v>
      </c>
      <c r="J12" s="16" t="s">
        <v>4</v>
      </c>
      <c r="K12" s="58" t="s">
        <v>4</v>
      </c>
    </row>
    <row r="13" spans="1:11" x14ac:dyDescent="0.25">
      <c r="A13" s="3"/>
      <c r="B13" s="19" t="s">
        <v>74</v>
      </c>
      <c r="C13" s="42"/>
      <c r="D13" s="15"/>
      <c r="E13" s="54"/>
      <c r="F13" s="42"/>
      <c r="G13" s="15"/>
      <c r="H13" s="54"/>
      <c r="I13" s="42"/>
      <c r="J13" s="15"/>
      <c r="K13" s="54"/>
    </row>
    <row r="14" spans="1:11" s="23" customFormat="1" x14ac:dyDescent="0.25">
      <c r="A14" s="32" t="s">
        <v>5</v>
      </c>
      <c r="B14" s="141" t="s">
        <v>101</v>
      </c>
      <c r="C14" s="34"/>
      <c r="D14" s="21"/>
      <c r="E14" s="36">
        <v>0</v>
      </c>
      <c r="F14" s="34"/>
      <c r="G14" s="21"/>
      <c r="H14" s="36">
        <v>0</v>
      </c>
      <c r="I14" s="34"/>
      <c r="J14" s="21"/>
      <c r="K14" s="36">
        <v>0</v>
      </c>
    </row>
    <row r="15" spans="1:11" s="86" customFormat="1" ht="26.4" x14ac:dyDescent="0.25">
      <c r="A15" s="84" t="s">
        <v>145</v>
      </c>
      <c r="B15" s="142" t="s">
        <v>156</v>
      </c>
      <c r="C15" s="145"/>
      <c r="D15" s="85"/>
      <c r="E15" s="55">
        <v>0</v>
      </c>
      <c r="F15" s="145"/>
      <c r="G15" s="85"/>
      <c r="H15" s="55">
        <v>0</v>
      </c>
      <c r="I15" s="145"/>
      <c r="J15" s="85"/>
      <c r="K15" s="55">
        <v>0</v>
      </c>
    </row>
    <row r="16" spans="1:11" s="86" customFormat="1" ht="26.4" x14ac:dyDescent="0.25">
      <c r="A16" s="84" t="s">
        <v>146</v>
      </c>
      <c r="B16" s="142" t="s">
        <v>147</v>
      </c>
      <c r="C16" s="145"/>
      <c r="D16" s="85"/>
      <c r="E16" s="55">
        <v>0</v>
      </c>
      <c r="F16" s="145"/>
      <c r="G16" s="85"/>
      <c r="H16" s="55">
        <v>0</v>
      </c>
      <c r="I16" s="145"/>
      <c r="J16" s="85"/>
      <c r="K16" s="55">
        <v>0</v>
      </c>
    </row>
    <row r="17" spans="1:11" s="86" customFormat="1" x14ac:dyDescent="0.25">
      <c r="A17" s="84" t="s">
        <v>6</v>
      </c>
      <c r="B17" s="142" t="s">
        <v>102</v>
      </c>
      <c r="C17" s="145"/>
      <c r="D17" s="85"/>
      <c r="E17" s="55">
        <v>0</v>
      </c>
      <c r="F17" s="145"/>
      <c r="G17" s="85"/>
      <c r="H17" s="55">
        <v>132000</v>
      </c>
      <c r="I17" s="145"/>
      <c r="J17" s="85"/>
      <c r="K17" s="55">
        <v>132000</v>
      </c>
    </row>
    <row r="18" spans="1:11" s="86" customFormat="1" ht="26.4" x14ac:dyDescent="0.25">
      <c r="A18" s="84" t="s">
        <v>148</v>
      </c>
      <c r="B18" s="142" t="s">
        <v>149</v>
      </c>
      <c r="C18" s="145"/>
      <c r="D18" s="85"/>
      <c r="E18" s="55">
        <v>0</v>
      </c>
      <c r="F18" s="145"/>
      <c r="G18" s="85"/>
      <c r="H18" s="55">
        <v>0</v>
      </c>
      <c r="I18" s="145"/>
      <c r="J18" s="85"/>
      <c r="K18" s="55">
        <v>0</v>
      </c>
    </row>
    <row r="19" spans="1:11" s="86" customFormat="1" ht="26.4" x14ac:dyDescent="0.25">
      <c r="A19" s="84" t="s">
        <v>150</v>
      </c>
      <c r="B19" s="142" t="s">
        <v>158</v>
      </c>
      <c r="C19" s="145"/>
      <c r="D19" s="85"/>
      <c r="E19" s="55">
        <v>0</v>
      </c>
      <c r="F19" s="145"/>
      <c r="G19" s="85"/>
      <c r="H19" s="55">
        <v>0</v>
      </c>
      <c r="I19" s="145"/>
      <c r="J19" s="85"/>
      <c r="K19" s="55">
        <v>0</v>
      </c>
    </row>
    <row r="20" spans="1:11" s="86" customFormat="1" x14ac:dyDescent="0.25">
      <c r="A20" s="84" t="s">
        <v>82</v>
      </c>
      <c r="B20" s="142" t="s">
        <v>118</v>
      </c>
      <c r="C20" s="145"/>
      <c r="D20" s="85"/>
      <c r="E20" s="55">
        <v>0</v>
      </c>
      <c r="F20" s="145"/>
      <c r="G20" s="85"/>
      <c r="H20" s="55">
        <v>0</v>
      </c>
      <c r="I20" s="145"/>
      <c r="J20" s="85"/>
      <c r="K20" s="55">
        <v>0</v>
      </c>
    </row>
    <row r="21" spans="1:11" s="86" customFormat="1" ht="26.4" x14ac:dyDescent="0.25">
      <c r="A21" s="84" t="s">
        <v>151</v>
      </c>
      <c r="B21" s="142" t="s">
        <v>159</v>
      </c>
      <c r="C21" s="145"/>
      <c r="D21" s="85"/>
      <c r="E21" s="55">
        <v>0</v>
      </c>
      <c r="F21" s="145"/>
      <c r="G21" s="85"/>
      <c r="H21" s="55">
        <v>0</v>
      </c>
      <c r="I21" s="145"/>
      <c r="J21" s="85"/>
      <c r="K21" s="55">
        <v>0</v>
      </c>
    </row>
    <row r="22" spans="1:11" s="86" customFormat="1" ht="26.4" x14ac:dyDescent="0.25">
      <c r="A22" s="84" t="s">
        <v>152</v>
      </c>
      <c r="B22" s="142" t="s">
        <v>160</v>
      </c>
      <c r="C22" s="145"/>
      <c r="D22" s="85"/>
      <c r="E22" s="55">
        <v>0</v>
      </c>
      <c r="F22" s="145"/>
      <c r="G22" s="85"/>
      <c r="H22" s="55">
        <v>0</v>
      </c>
      <c r="I22" s="145"/>
      <c r="J22" s="85"/>
      <c r="K22" s="55">
        <v>0</v>
      </c>
    </row>
    <row r="23" spans="1:11" s="86" customFormat="1" x14ac:dyDescent="0.25">
      <c r="A23" s="87" t="s">
        <v>84</v>
      </c>
      <c r="B23" s="142" t="s">
        <v>153</v>
      </c>
      <c r="C23" s="145"/>
      <c r="D23" s="85"/>
      <c r="E23" s="55">
        <v>0</v>
      </c>
      <c r="F23" s="145"/>
      <c r="G23" s="85"/>
      <c r="H23" s="55">
        <v>0</v>
      </c>
      <c r="I23" s="145"/>
      <c r="J23" s="85"/>
      <c r="K23" s="55">
        <v>0</v>
      </c>
    </row>
    <row r="24" spans="1:11" s="86" customFormat="1" ht="26.4" x14ac:dyDescent="0.25">
      <c r="A24" s="88" t="s">
        <v>154</v>
      </c>
      <c r="B24" s="143" t="s">
        <v>157</v>
      </c>
      <c r="C24" s="145"/>
      <c r="D24" s="85"/>
      <c r="E24" s="55">
        <v>0</v>
      </c>
      <c r="F24" s="145"/>
      <c r="G24" s="85"/>
      <c r="H24" s="55">
        <v>0</v>
      </c>
      <c r="I24" s="145"/>
      <c r="J24" s="85"/>
      <c r="K24" s="55">
        <v>0</v>
      </c>
    </row>
    <row r="25" spans="1:11" s="23" customFormat="1" x14ac:dyDescent="0.25">
      <c r="A25" s="82" t="s">
        <v>85</v>
      </c>
      <c r="B25" s="144" t="s">
        <v>155</v>
      </c>
      <c r="C25" s="34"/>
      <c r="D25" s="21"/>
      <c r="E25" s="36">
        <v>0</v>
      </c>
      <c r="F25" s="34"/>
      <c r="G25" s="21"/>
      <c r="H25" s="36">
        <v>0</v>
      </c>
      <c r="I25" s="34"/>
      <c r="J25" s="21"/>
      <c r="K25" s="36">
        <v>0</v>
      </c>
    </row>
    <row r="26" spans="1:11" ht="13.8" thickBot="1" x14ac:dyDescent="0.3">
      <c r="A26" s="13"/>
      <c r="B26" s="140" t="s">
        <v>2</v>
      </c>
      <c r="C26" s="41" t="s">
        <v>4</v>
      </c>
      <c r="D26" s="38" t="s">
        <v>4</v>
      </c>
      <c r="E26" s="39">
        <f>E14+E16+E17+E20+E23</f>
        <v>0</v>
      </c>
      <c r="F26" s="41" t="s">
        <v>4</v>
      </c>
      <c r="G26" s="38" t="s">
        <v>4</v>
      </c>
      <c r="H26" s="39">
        <f>H14+H16+H17+H20+H23</f>
        <v>132000</v>
      </c>
      <c r="I26" s="41" t="s">
        <v>4</v>
      </c>
      <c r="J26" s="38" t="s">
        <v>4</v>
      </c>
      <c r="K26" s="39">
        <f>K14+K16+K17+K20+K23</f>
        <v>132000</v>
      </c>
    </row>
  </sheetData>
  <mergeCells count="5">
    <mergeCell ref="C9:E9"/>
    <mergeCell ref="F9:H9"/>
    <mergeCell ref="I9:K9"/>
    <mergeCell ref="A4:E4"/>
    <mergeCell ref="A1:J1"/>
  </mergeCells>
  <pageMargins left="0.70866141732283472" right="0.31496062992125984" top="0.74803149606299213" bottom="0.74803149606299213" header="0.31496062992125984" footer="0.31496062992125984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6"/>
  <sheetViews>
    <sheetView workbookViewId="0">
      <selection activeCell="J4" sqref="J4"/>
    </sheetView>
  </sheetViews>
  <sheetFormatPr defaultRowHeight="14.4" x14ac:dyDescent="0.3"/>
  <cols>
    <col min="2" max="2" width="16" customWidth="1"/>
    <col min="5" max="5" width="12.5546875" customWidth="1"/>
    <col min="8" max="8" width="11.109375" customWidth="1"/>
    <col min="11" max="11" width="14.6640625" customWidth="1"/>
  </cols>
  <sheetData>
    <row r="1" spans="1:11" ht="44.25" customHeight="1" x14ac:dyDescent="0.3">
      <c r="A1" s="198" t="s">
        <v>186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x14ac:dyDescent="0.3">
      <c r="A2" s="1" t="s">
        <v>23</v>
      </c>
      <c r="B2" s="1"/>
      <c r="C2" s="1"/>
      <c r="D2" s="1" t="s">
        <v>187</v>
      </c>
      <c r="E2" s="1"/>
      <c r="F2" s="1"/>
      <c r="G2" s="1"/>
      <c r="H2" s="1"/>
      <c r="I2" s="1"/>
      <c r="J2" s="1"/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7" customHeight="1" x14ac:dyDescent="0.3">
      <c r="A4" s="188" t="s">
        <v>24</v>
      </c>
      <c r="B4" s="188"/>
      <c r="C4" s="188"/>
      <c r="D4" s="188"/>
      <c r="E4" s="188"/>
      <c r="F4" s="1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1" t="s">
        <v>170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" thickBot="1" x14ac:dyDescent="0.35">
      <c r="A8" s="1"/>
      <c r="B8" s="1"/>
      <c r="C8" s="185" t="s">
        <v>178</v>
      </c>
      <c r="D8" s="186"/>
      <c r="E8" s="187"/>
      <c r="F8" s="185" t="s">
        <v>183</v>
      </c>
      <c r="G8" s="186"/>
      <c r="H8" s="187"/>
      <c r="I8" s="185" t="s">
        <v>184</v>
      </c>
      <c r="J8" s="186"/>
      <c r="K8" s="187"/>
    </row>
    <row r="9" spans="1:11" ht="52.8" x14ac:dyDescent="0.3">
      <c r="A9" s="90" t="s">
        <v>0</v>
      </c>
      <c r="B9" s="91" t="s">
        <v>3</v>
      </c>
      <c r="C9" s="90" t="s">
        <v>71</v>
      </c>
      <c r="D9" s="92" t="s">
        <v>171</v>
      </c>
      <c r="E9" s="28" t="s">
        <v>117</v>
      </c>
      <c r="F9" s="26" t="s">
        <v>71</v>
      </c>
      <c r="G9" s="27" t="s">
        <v>72</v>
      </c>
      <c r="H9" s="28" t="s">
        <v>117</v>
      </c>
      <c r="I9" s="26" t="s">
        <v>71</v>
      </c>
      <c r="J9" s="27" t="s">
        <v>72</v>
      </c>
      <c r="K9" s="28" t="s">
        <v>117</v>
      </c>
    </row>
    <row r="10" spans="1:11" x14ac:dyDescent="0.3">
      <c r="A10" s="29">
        <v>1</v>
      </c>
      <c r="B10" s="30">
        <v>2</v>
      </c>
      <c r="C10" s="29">
        <v>3</v>
      </c>
      <c r="D10" s="4">
        <v>4</v>
      </c>
      <c r="E10" s="48">
        <v>5</v>
      </c>
      <c r="F10" s="29">
        <v>3</v>
      </c>
      <c r="G10" s="4">
        <v>4</v>
      </c>
      <c r="H10" s="48">
        <v>5</v>
      </c>
      <c r="I10" s="29">
        <v>3</v>
      </c>
      <c r="J10" s="4">
        <v>4</v>
      </c>
      <c r="K10" s="48">
        <v>5</v>
      </c>
    </row>
    <row r="11" spans="1:11" ht="27" x14ac:dyDescent="0.3">
      <c r="A11" s="47"/>
      <c r="B11" s="48" t="s">
        <v>73</v>
      </c>
      <c r="C11" s="53" t="s">
        <v>4</v>
      </c>
      <c r="D11" s="16" t="s">
        <v>4</v>
      </c>
      <c r="E11" s="58" t="s">
        <v>4</v>
      </c>
      <c r="F11" s="53" t="s">
        <v>4</v>
      </c>
      <c r="G11" s="16" t="s">
        <v>4</v>
      </c>
      <c r="H11" s="58" t="s">
        <v>4</v>
      </c>
      <c r="I11" s="53" t="s">
        <v>4</v>
      </c>
      <c r="J11" s="16" t="s">
        <v>4</v>
      </c>
      <c r="K11" s="58" t="s">
        <v>4</v>
      </c>
    </row>
    <row r="12" spans="1:11" ht="27" x14ac:dyDescent="0.3">
      <c r="A12" s="47"/>
      <c r="B12" s="48" t="s">
        <v>74</v>
      </c>
      <c r="C12" s="42"/>
      <c r="D12" s="15"/>
      <c r="E12" s="54">
        <f>E16</f>
        <v>180000</v>
      </c>
      <c r="F12" s="42"/>
      <c r="G12" s="15"/>
      <c r="H12" s="54">
        <f>H16</f>
        <v>180000</v>
      </c>
      <c r="I12" s="42"/>
      <c r="J12" s="15"/>
      <c r="K12" s="54">
        <f>K16</f>
        <v>180000</v>
      </c>
    </row>
    <row r="13" spans="1:11" x14ac:dyDescent="0.3">
      <c r="A13" s="47" t="s">
        <v>5</v>
      </c>
      <c r="B13" s="48" t="s">
        <v>174</v>
      </c>
      <c r="C13" s="42">
        <v>25</v>
      </c>
      <c r="D13" s="15">
        <f>E13/C13</f>
        <v>4000</v>
      </c>
      <c r="E13" s="43">
        <f>100000</f>
        <v>100000</v>
      </c>
      <c r="F13" s="42">
        <v>25</v>
      </c>
      <c r="G13" s="15">
        <f>H13/F13</f>
        <v>4000</v>
      </c>
      <c r="H13" s="43">
        <f>100000</f>
        <v>100000</v>
      </c>
      <c r="I13" s="42">
        <v>25</v>
      </c>
      <c r="J13" s="15">
        <f>K13/I13</f>
        <v>4000</v>
      </c>
      <c r="K13" s="43">
        <f>100000</f>
        <v>100000</v>
      </c>
    </row>
    <row r="14" spans="1:11" ht="27" x14ac:dyDescent="0.3">
      <c r="A14" s="47" t="s">
        <v>6</v>
      </c>
      <c r="B14" s="48" t="s">
        <v>175</v>
      </c>
      <c r="C14" s="42">
        <v>2</v>
      </c>
      <c r="D14" s="15">
        <f t="shared" ref="D14:D15" si="0">E14/C14</f>
        <v>40000</v>
      </c>
      <c r="E14" s="43">
        <v>80000</v>
      </c>
      <c r="F14" s="42">
        <v>2</v>
      </c>
      <c r="G14" s="15">
        <f t="shared" ref="G14:G15" si="1">H14/F14</f>
        <v>40000</v>
      </c>
      <c r="H14" s="43">
        <v>80000</v>
      </c>
      <c r="I14" s="42">
        <v>2</v>
      </c>
      <c r="J14" s="15">
        <f t="shared" ref="J14:J15" si="2">K14/I14</f>
        <v>40000</v>
      </c>
      <c r="K14" s="43">
        <v>80000</v>
      </c>
    </row>
    <row r="15" spans="1:11" ht="15" thickBot="1" x14ac:dyDescent="0.35">
      <c r="A15" s="47" t="s">
        <v>82</v>
      </c>
      <c r="B15" s="48" t="s">
        <v>176</v>
      </c>
      <c r="C15" s="42">
        <v>1</v>
      </c>
      <c r="D15" s="15">
        <f t="shared" si="0"/>
        <v>0</v>
      </c>
      <c r="E15" s="43">
        <v>0</v>
      </c>
      <c r="F15" s="42">
        <v>1</v>
      </c>
      <c r="G15" s="15">
        <f t="shared" si="1"/>
        <v>0</v>
      </c>
      <c r="H15" s="43">
        <v>0</v>
      </c>
      <c r="I15" s="42">
        <v>1</v>
      </c>
      <c r="J15" s="15">
        <f t="shared" si="2"/>
        <v>0</v>
      </c>
      <c r="K15" s="43">
        <v>0</v>
      </c>
    </row>
    <row r="16" spans="1:11" ht="15" thickBot="1" x14ac:dyDescent="0.35">
      <c r="A16" s="97"/>
      <c r="B16" s="98" t="s">
        <v>2</v>
      </c>
      <c r="C16" s="99" t="s">
        <v>4</v>
      </c>
      <c r="D16" s="100" t="s">
        <v>4</v>
      </c>
      <c r="E16" s="101">
        <f>SUM(E13:E15)</f>
        <v>180000</v>
      </c>
      <c r="F16" s="99" t="s">
        <v>4</v>
      </c>
      <c r="G16" s="100" t="s">
        <v>4</v>
      </c>
      <c r="H16" s="101">
        <f>SUM(H13:H15)</f>
        <v>180000</v>
      </c>
      <c r="I16" s="99" t="s">
        <v>4</v>
      </c>
      <c r="J16" s="100" t="s">
        <v>4</v>
      </c>
      <c r="K16" s="101">
        <f>SUM(K13:K15)</f>
        <v>180000</v>
      </c>
    </row>
  </sheetData>
  <mergeCells count="5">
    <mergeCell ref="A1:K1"/>
    <mergeCell ref="A4:E4"/>
    <mergeCell ref="C8:E8"/>
    <mergeCell ref="F8:H8"/>
    <mergeCell ref="I8:K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N32"/>
  <sheetViews>
    <sheetView view="pageBreakPreview" topLeftCell="A7" zoomScale="90" zoomScaleNormal="100" zoomScaleSheetLayoutView="90" workbookViewId="0">
      <selection activeCell="N20" sqref="N20"/>
    </sheetView>
  </sheetViews>
  <sheetFormatPr defaultColWidth="9.109375" defaultRowHeight="13.2" x14ac:dyDescent="0.25"/>
  <cols>
    <col min="1" max="1" width="5.44140625" style="1" customWidth="1"/>
    <col min="2" max="2" width="30.5546875" style="1" customWidth="1"/>
    <col min="3" max="3" width="10.6640625" style="1" customWidth="1"/>
    <col min="4" max="4" width="10.88671875" style="1" customWidth="1"/>
    <col min="5" max="5" width="12.44140625" style="1" customWidth="1"/>
    <col min="6" max="6" width="14.44140625" style="1" customWidth="1"/>
    <col min="7" max="7" width="9.109375" style="1"/>
    <col min="8" max="8" width="11.109375" style="1" customWidth="1"/>
    <col min="9" max="9" width="9.109375" style="1"/>
    <col min="10" max="10" width="11.6640625" style="1" customWidth="1"/>
    <col min="11" max="11" width="9.109375" style="1"/>
    <col min="12" max="12" width="11.109375" style="1" customWidth="1"/>
    <col min="13" max="13" width="9.109375" style="1"/>
    <col min="14" max="14" width="11.88671875" style="1" customWidth="1"/>
    <col min="15" max="16384" width="9.109375" style="1"/>
  </cols>
  <sheetData>
    <row r="1" spans="1:14" ht="43.5" customHeight="1" x14ac:dyDescent="0.3">
      <c r="A1" s="184" t="s">
        <v>188</v>
      </c>
      <c r="B1" s="184"/>
      <c r="C1" s="184"/>
      <c r="D1" s="184"/>
      <c r="E1" s="184"/>
      <c r="F1" s="184"/>
    </row>
    <row r="2" spans="1:14" x14ac:dyDescent="0.25">
      <c r="A2" s="1" t="s">
        <v>23</v>
      </c>
    </row>
    <row r="4" spans="1:14" x14ac:dyDescent="0.25">
      <c r="A4" s="1" t="s">
        <v>24</v>
      </c>
    </row>
    <row r="6" spans="1:14" ht="13.8" thickBot="1" x14ac:dyDescent="0.3">
      <c r="A6" s="1" t="s">
        <v>106</v>
      </c>
    </row>
    <row r="7" spans="1:14" ht="15" thickBot="1" x14ac:dyDescent="0.35">
      <c r="C7" s="199" t="s">
        <v>177</v>
      </c>
      <c r="D7" s="200"/>
      <c r="E7" s="200"/>
      <c r="F7" s="201"/>
      <c r="G7" s="185" t="s">
        <v>180</v>
      </c>
      <c r="H7" s="186"/>
      <c r="I7" s="186"/>
      <c r="J7" s="187"/>
      <c r="K7" s="185" t="s">
        <v>181</v>
      </c>
      <c r="L7" s="186"/>
      <c r="M7" s="186"/>
      <c r="N7" s="187"/>
    </row>
    <row r="8" spans="1:14" ht="39.6" x14ac:dyDescent="0.25">
      <c r="A8" s="4" t="s">
        <v>0</v>
      </c>
      <c r="B8" s="123" t="s">
        <v>3</v>
      </c>
      <c r="C8" s="165" t="s">
        <v>76</v>
      </c>
      <c r="D8" s="63" t="s">
        <v>71</v>
      </c>
      <c r="E8" s="63" t="s">
        <v>77</v>
      </c>
      <c r="F8" s="166" t="s">
        <v>117</v>
      </c>
      <c r="G8" s="26" t="s">
        <v>76</v>
      </c>
      <c r="H8" s="27" t="s">
        <v>71</v>
      </c>
      <c r="I8" s="27" t="s">
        <v>77</v>
      </c>
      <c r="J8" s="28" t="s">
        <v>117</v>
      </c>
      <c r="K8" s="26" t="s">
        <v>76</v>
      </c>
      <c r="L8" s="27" t="s">
        <v>71</v>
      </c>
      <c r="M8" s="27" t="s">
        <v>77</v>
      </c>
      <c r="N8" s="28" t="s">
        <v>117</v>
      </c>
    </row>
    <row r="9" spans="1:14" x14ac:dyDescent="0.25">
      <c r="A9" s="4">
        <v>1</v>
      </c>
      <c r="B9" s="123">
        <v>2</v>
      </c>
      <c r="C9" s="29">
        <v>3</v>
      </c>
      <c r="D9" s="4">
        <v>4</v>
      </c>
      <c r="E9" s="4">
        <v>5</v>
      </c>
      <c r="F9" s="30">
        <v>6</v>
      </c>
      <c r="G9" s="29">
        <v>7</v>
      </c>
      <c r="H9" s="4">
        <v>8</v>
      </c>
      <c r="I9" s="4">
        <v>9</v>
      </c>
      <c r="J9" s="30">
        <v>10</v>
      </c>
      <c r="K9" s="29">
        <v>11</v>
      </c>
      <c r="L9" s="4">
        <v>12</v>
      </c>
      <c r="M9" s="4">
        <v>13</v>
      </c>
      <c r="N9" s="30">
        <v>14</v>
      </c>
    </row>
    <row r="10" spans="1:14" x14ac:dyDescent="0.25">
      <c r="A10" s="3"/>
      <c r="B10" s="19" t="s">
        <v>75</v>
      </c>
      <c r="C10" s="45" t="s">
        <v>4</v>
      </c>
      <c r="D10" s="6" t="s">
        <v>4</v>
      </c>
      <c r="E10" s="6" t="s">
        <v>4</v>
      </c>
      <c r="F10" s="46" t="s">
        <v>4</v>
      </c>
      <c r="G10" s="45" t="s">
        <v>4</v>
      </c>
      <c r="H10" s="6" t="s">
        <v>4</v>
      </c>
      <c r="I10" s="6" t="s">
        <v>4</v>
      </c>
      <c r="J10" s="46" t="s">
        <v>4</v>
      </c>
      <c r="K10" s="45" t="s">
        <v>4</v>
      </c>
      <c r="L10" s="6" t="s">
        <v>4</v>
      </c>
      <c r="M10" s="6" t="s">
        <v>4</v>
      </c>
      <c r="N10" s="46" t="s">
        <v>4</v>
      </c>
    </row>
    <row r="11" spans="1:14" x14ac:dyDescent="0.25">
      <c r="A11" s="3"/>
      <c r="B11" s="19" t="s">
        <v>78</v>
      </c>
      <c r="C11" s="47"/>
      <c r="D11" s="15"/>
      <c r="E11" s="15"/>
      <c r="F11" s="54">
        <f>F12+F18+F25+F29</f>
        <v>0</v>
      </c>
      <c r="G11" s="47"/>
      <c r="H11" s="15"/>
      <c r="I11" s="15"/>
      <c r="J11" s="54">
        <f>J12+J18+J25+J29</f>
        <v>313000</v>
      </c>
      <c r="K11" s="47"/>
      <c r="L11" s="15"/>
      <c r="M11" s="15"/>
      <c r="N11" s="54">
        <f>N12+N18+N25+N29</f>
        <v>302000</v>
      </c>
    </row>
    <row r="12" spans="1:14" x14ac:dyDescent="0.25">
      <c r="A12" s="3"/>
      <c r="B12" s="158" t="s">
        <v>104</v>
      </c>
      <c r="C12" s="160"/>
      <c r="D12" s="17">
        <f>SUM(D13:D17)</f>
        <v>0</v>
      </c>
      <c r="E12" s="17"/>
      <c r="F12" s="56">
        <f>SUM(F13:F16)</f>
        <v>0</v>
      </c>
      <c r="G12" s="162"/>
      <c r="H12" s="89"/>
      <c r="I12" s="89"/>
      <c r="J12" s="56">
        <f>SUM(J13:J17)</f>
        <v>0</v>
      </c>
      <c r="K12" s="162"/>
      <c r="L12" s="89"/>
      <c r="M12" s="89"/>
      <c r="N12" s="56">
        <f>SUM(N13:N17)</f>
        <v>0</v>
      </c>
    </row>
    <row r="13" spans="1:14" x14ac:dyDescent="0.25">
      <c r="A13" s="3"/>
      <c r="B13" s="19" t="s">
        <v>164</v>
      </c>
      <c r="C13" s="47" t="s">
        <v>166</v>
      </c>
      <c r="D13" s="15"/>
      <c r="E13" s="15"/>
      <c r="F13" s="56">
        <v>0</v>
      </c>
      <c r="G13" s="163" t="s">
        <v>166</v>
      </c>
      <c r="H13" s="85"/>
      <c r="I13" s="85"/>
      <c r="J13" s="56">
        <v>0</v>
      </c>
      <c r="K13" s="163" t="s">
        <v>166</v>
      </c>
      <c r="L13" s="85"/>
      <c r="M13" s="85"/>
      <c r="N13" s="56">
        <v>0</v>
      </c>
    </row>
    <row r="14" spans="1:14" x14ac:dyDescent="0.25">
      <c r="A14" s="3"/>
      <c r="B14" s="19" t="s">
        <v>167</v>
      </c>
      <c r="C14" s="47" t="s">
        <v>168</v>
      </c>
      <c r="D14" s="15"/>
      <c r="E14" s="15"/>
      <c r="F14" s="56">
        <v>0</v>
      </c>
      <c r="G14" s="163" t="s">
        <v>168</v>
      </c>
      <c r="H14" s="85"/>
      <c r="I14" s="85"/>
      <c r="J14" s="56">
        <v>0</v>
      </c>
      <c r="K14" s="163" t="s">
        <v>168</v>
      </c>
      <c r="L14" s="85"/>
      <c r="M14" s="85"/>
      <c r="N14" s="56">
        <v>0</v>
      </c>
    </row>
    <row r="15" spans="1:14" x14ac:dyDescent="0.25">
      <c r="A15" s="3"/>
      <c r="B15" s="19" t="s">
        <v>103</v>
      </c>
      <c r="C15" s="47" t="s">
        <v>169</v>
      </c>
      <c r="D15" s="15"/>
      <c r="E15" s="15"/>
      <c r="F15" s="56">
        <v>0</v>
      </c>
      <c r="G15" s="163" t="s">
        <v>169</v>
      </c>
      <c r="H15" s="85"/>
      <c r="I15" s="85"/>
      <c r="J15" s="56">
        <v>0</v>
      </c>
      <c r="K15" s="163" t="s">
        <v>169</v>
      </c>
      <c r="L15" s="85"/>
      <c r="M15" s="85"/>
      <c r="N15" s="56">
        <v>0</v>
      </c>
    </row>
    <row r="16" spans="1:14" x14ac:dyDescent="0.25">
      <c r="A16" s="3"/>
      <c r="B16" s="19" t="s">
        <v>165</v>
      </c>
      <c r="C16" s="47" t="s">
        <v>166</v>
      </c>
      <c r="D16" s="15"/>
      <c r="E16" s="15"/>
      <c r="F16" s="56">
        <v>0</v>
      </c>
      <c r="G16" s="163" t="s">
        <v>166</v>
      </c>
      <c r="H16" s="85"/>
      <c r="I16" s="85"/>
      <c r="J16" s="56">
        <v>0</v>
      </c>
      <c r="K16" s="163" t="s">
        <v>166</v>
      </c>
      <c r="L16" s="85"/>
      <c r="M16" s="85"/>
      <c r="N16" s="56">
        <v>0</v>
      </c>
    </row>
    <row r="17" spans="1:14" x14ac:dyDescent="0.25">
      <c r="A17" s="3"/>
      <c r="B17" s="19" t="s">
        <v>127</v>
      </c>
      <c r="C17" s="47"/>
      <c r="D17" s="15"/>
      <c r="E17" s="15"/>
      <c r="F17" s="56"/>
      <c r="G17" s="163"/>
      <c r="H17" s="85"/>
      <c r="I17" s="85"/>
      <c r="J17" s="56"/>
      <c r="K17" s="163"/>
      <c r="L17" s="85"/>
      <c r="M17" s="85"/>
      <c r="N17" s="56"/>
    </row>
    <row r="18" spans="1:14" x14ac:dyDescent="0.25">
      <c r="A18" s="3"/>
      <c r="B18" s="158" t="s">
        <v>128</v>
      </c>
      <c r="C18" s="160"/>
      <c r="D18" s="17"/>
      <c r="E18" s="17"/>
      <c r="F18" s="56">
        <f>SUM(F19:F24)</f>
        <v>0</v>
      </c>
      <c r="G18" s="162"/>
      <c r="H18" s="89"/>
      <c r="I18" s="89"/>
      <c r="J18" s="56">
        <f>SUM(J19:J24)</f>
        <v>313000</v>
      </c>
      <c r="K18" s="162"/>
      <c r="L18" s="89"/>
      <c r="M18" s="89"/>
      <c r="N18" s="56">
        <f>SUM(N19:N24)</f>
        <v>302000</v>
      </c>
    </row>
    <row r="19" spans="1:14" x14ac:dyDescent="0.25">
      <c r="A19" s="3"/>
      <c r="B19" s="19" t="s">
        <v>161</v>
      </c>
      <c r="C19" s="47" t="s">
        <v>166</v>
      </c>
      <c r="D19" s="15">
        <v>548</v>
      </c>
      <c r="E19" s="15">
        <f>F19/D19</f>
        <v>0</v>
      </c>
      <c r="F19" s="55">
        <v>0</v>
      </c>
      <c r="G19" s="163" t="s">
        <v>166</v>
      </c>
      <c r="H19" s="85">
        <v>548</v>
      </c>
      <c r="I19" s="85">
        <f>J19/H19</f>
        <v>571.16788321167883</v>
      </c>
      <c r="J19" s="55">
        <v>313000</v>
      </c>
      <c r="K19" s="163" t="s">
        <v>166</v>
      </c>
      <c r="L19" s="85">
        <v>548</v>
      </c>
      <c r="M19" s="85">
        <f>N19/L19</f>
        <v>551.09489051094886</v>
      </c>
      <c r="N19" s="55">
        <v>302000</v>
      </c>
    </row>
    <row r="20" spans="1:14" x14ac:dyDescent="0.25">
      <c r="A20" s="3"/>
      <c r="B20" s="19" t="s">
        <v>135</v>
      </c>
      <c r="C20" s="47" t="s">
        <v>166</v>
      </c>
      <c r="D20" s="15">
        <v>10</v>
      </c>
      <c r="E20" s="15">
        <f t="shared" ref="E20:E24" si="0">F20/D20</f>
        <v>0</v>
      </c>
      <c r="F20" s="55">
        <v>0</v>
      </c>
      <c r="G20" s="163" t="s">
        <v>166</v>
      </c>
      <c r="H20" s="85">
        <v>10</v>
      </c>
      <c r="I20" s="85">
        <f t="shared" ref="I20:I24" si="1">J20/H20</f>
        <v>0</v>
      </c>
      <c r="J20" s="55">
        <v>0</v>
      </c>
      <c r="K20" s="163" t="s">
        <v>166</v>
      </c>
      <c r="L20" s="85">
        <v>10</v>
      </c>
      <c r="M20" s="85">
        <f t="shared" ref="M20:M24" si="2">N20/L20</f>
        <v>0</v>
      </c>
      <c r="N20" s="55">
        <v>0</v>
      </c>
    </row>
    <row r="21" spans="1:14" x14ac:dyDescent="0.25">
      <c r="A21" s="3"/>
      <c r="B21" s="19" t="s">
        <v>129</v>
      </c>
      <c r="C21" s="47" t="s">
        <v>166</v>
      </c>
      <c r="D21" s="15">
        <v>17</v>
      </c>
      <c r="E21" s="15">
        <f t="shared" si="0"/>
        <v>0</v>
      </c>
      <c r="F21" s="55">
        <v>0</v>
      </c>
      <c r="G21" s="163" t="s">
        <v>166</v>
      </c>
      <c r="H21" s="85">
        <v>17</v>
      </c>
      <c r="I21" s="85">
        <f t="shared" si="1"/>
        <v>0</v>
      </c>
      <c r="J21" s="55">
        <v>0</v>
      </c>
      <c r="K21" s="163" t="s">
        <v>166</v>
      </c>
      <c r="L21" s="85">
        <v>17</v>
      </c>
      <c r="M21" s="85">
        <f t="shared" si="2"/>
        <v>0</v>
      </c>
      <c r="N21" s="55">
        <v>0</v>
      </c>
    </row>
    <row r="22" spans="1:14" x14ac:dyDescent="0.25">
      <c r="A22" s="3"/>
      <c r="B22" s="19" t="s">
        <v>136</v>
      </c>
      <c r="C22" s="47" t="s">
        <v>166</v>
      </c>
      <c r="D22" s="15">
        <v>640</v>
      </c>
      <c r="E22" s="15">
        <f t="shared" si="0"/>
        <v>0</v>
      </c>
      <c r="F22" s="55">
        <v>0</v>
      </c>
      <c r="G22" s="163" t="s">
        <v>166</v>
      </c>
      <c r="H22" s="85">
        <v>640</v>
      </c>
      <c r="I22" s="85">
        <f t="shared" si="1"/>
        <v>0</v>
      </c>
      <c r="J22" s="55">
        <v>0</v>
      </c>
      <c r="K22" s="163" t="s">
        <v>166</v>
      </c>
      <c r="L22" s="85">
        <v>640</v>
      </c>
      <c r="M22" s="85">
        <f t="shared" si="2"/>
        <v>0</v>
      </c>
      <c r="N22" s="55">
        <v>0</v>
      </c>
    </row>
    <row r="23" spans="1:14" x14ac:dyDescent="0.25">
      <c r="A23" s="3"/>
      <c r="B23" s="19" t="s">
        <v>162</v>
      </c>
      <c r="C23" s="47" t="s">
        <v>166</v>
      </c>
      <c r="D23" s="15">
        <v>47</v>
      </c>
      <c r="E23" s="15">
        <f t="shared" si="0"/>
        <v>0</v>
      </c>
      <c r="F23" s="55">
        <v>0</v>
      </c>
      <c r="G23" s="163" t="s">
        <v>166</v>
      </c>
      <c r="H23" s="85">
        <v>47</v>
      </c>
      <c r="I23" s="85">
        <f t="shared" si="1"/>
        <v>0</v>
      </c>
      <c r="J23" s="55">
        <v>0</v>
      </c>
      <c r="K23" s="163" t="s">
        <v>166</v>
      </c>
      <c r="L23" s="85">
        <v>47</v>
      </c>
      <c r="M23" s="85">
        <f t="shared" si="2"/>
        <v>0</v>
      </c>
      <c r="N23" s="55">
        <v>0</v>
      </c>
    </row>
    <row r="24" spans="1:14" x14ac:dyDescent="0.25">
      <c r="A24" s="3"/>
      <c r="B24" s="19" t="s">
        <v>163</v>
      </c>
      <c r="C24" s="47" t="s">
        <v>166</v>
      </c>
      <c r="D24" s="15">
        <v>3</v>
      </c>
      <c r="E24" s="15">
        <f t="shared" si="0"/>
        <v>0</v>
      </c>
      <c r="F24" s="55">
        <v>0</v>
      </c>
      <c r="G24" s="163" t="s">
        <v>166</v>
      </c>
      <c r="H24" s="85">
        <v>3</v>
      </c>
      <c r="I24" s="85">
        <f t="shared" si="1"/>
        <v>0</v>
      </c>
      <c r="J24" s="55">
        <v>0</v>
      </c>
      <c r="K24" s="163" t="s">
        <v>166</v>
      </c>
      <c r="L24" s="85">
        <v>3</v>
      </c>
      <c r="M24" s="85">
        <f t="shared" si="2"/>
        <v>0</v>
      </c>
      <c r="N24" s="55">
        <v>0</v>
      </c>
    </row>
    <row r="25" spans="1:14" x14ac:dyDescent="0.25">
      <c r="A25" s="3"/>
      <c r="B25" s="158" t="s">
        <v>105</v>
      </c>
      <c r="C25" s="161"/>
      <c r="D25" s="17">
        <f>SUM(D26:D28)</f>
        <v>0</v>
      </c>
      <c r="E25" s="15"/>
      <c r="F25" s="56">
        <f>SUM(F26:F28)</f>
        <v>0</v>
      </c>
      <c r="G25" s="164"/>
      <c r="H25" s="89">
        <f>SUM(H26:H28)</f>
        <v>0</v>
      </c>
      <c r="I25" s="85"/>
      <c r="J25" s="56">
        <f>SUM(J26:J28)</f>
        <v>0</v>
      </c>
      <c r="K25" s="164"/>
      <c r="L25" s="89">
        <f>SUM(L26:L28)</f>
        <v>0</v>
      </c>
      <c r="M25" s="85"/>
      <c r="N25" s="56">
        <f>SUM(N26:N28)</f>
        <v>0</v>
      </c>
    </row>
    <row r="26" spans="1:14" x14ac:dyDescent="0.25">
      <c r="A26" s="3"/>
      <c r="B26" s="19" t="s">
        <v>131</v>
      </c>
      <c r="C26" s="47" t="s">
        <v>166</v>
      </c>
      <c r="D26" s="15">
        <v>0</v>
      </c>
      <c r="E26" s="15">
        <v>0</v>
      </c>
      <c r="F26" s="55">
        <v>0</v>
      </c>
      <c r="G26" s="163" t="s">
        <v>166</v>
      </c>
      <c r="H26" s="15">
        <v>0</v>
      </c>
      <c r="I26" s="15">
        <v>0</v>
      </c>
      <c r="J26" s="55">
        <v>0</v>
      </c>
      <c r="K26" s="163" t="s">
        <v>166</v>
      </c>
      <c r="L26" s="15">
        <v>0</v>
      </c>
      <c r="M26" s="15">
        <v>0</v>
      </c>
      <c r="N26" s="55">
        <v>0</v>
      </c>
    </row>
    <row r="27" spans="1:14" x14ac:dyDescent="0.25">
      <c r="A27" s="3"/>
      <c r="B27" s="19" t="s">
        <v>137</v>
      </c>
      <c r="C27" s="47" t="s">
        <v>166</v>
      </c>
      <c r="D27" s="15"/>
      <c r="E27" s="15"/>
      <c r="F27" s="55">
        <v>0</v>
      </c>
      <c r="G27" s="163" t="s">
        <v>166</v>
      </c>
      <c r="H27" s="15"/>
      <c r="I27" s="15"/>
      <c r="J27" s="55">
        <v>0</v>
      </c>
      <c r="K27" s="163" t="s">
        <v>166</v>
      </c>
      <c r="L27" s="15"/>
      <c r="M27" s="15"/>
      <c r="N27" s="55">
        <v>0</v>
      </c>
    </row>
    <row r="28" spans="1:14" x14ac:dyDescent="0.25">
      <c r="A28" s="3"/>
      <c r="B28" s="19" t="s">
        <v>132</v>
      </c>
      <c r="C28" s="47" t="s">
        <v>166</v>
      </c>
      <c r="D28" s="15">
        <v>0</v>
      </c>
      <c r="E28" s="15">
        <v>0</v>
      </c>
      <c r="F28" s="55">
        <v>0</v>
      </c>
      <c r="G28" s="163" t="s">
        <v>166</v>
      </c>
      <c r="H28" s="15">
        <v>0</v>
      </c>
      <c r="I28" s="15">
        <v>0</v>
      </c>
      <c r="J28" s="55">
        <v>0</v>
      </c>
      <c r="K28" s="163" t="s">
        <v>166</v>
      </c>
      <c r="L28" s="15">
        <v>0</v>
      </c>
      <c r="M28" s="15">
        <v>0</v>
      </c>
      <c r="N28" s="55">
        <v>0</v>
      </c>
    </row>
    <row r="29" spans="1:14" ht="26.4" x14ac:dyDescent="0.25">
      <c r="A29" s="3"/>
      <c r="B29" s="158" t="s">
        <v>130</v>
      </c>
      <c r="C29" s="160"/>
      <c r="D29" s="17">
        <f t="shared" ref="D29" si="3">SUM(D30:D31)</f>
        <v>0</v>
      </c>
      <c r="E29" s="17"/>
      <c r="F29" s="56">
        <f>SUM(F30:F31)</f>
        <v>0</v>
      </c>
      <c r="G29" s="162"/>
      <c r="H29" s="17">
        <f t="shared" ref="H29" si="4">SUM(H30:H31)</f>
        <v>0</v>
      </c>
      <c r="I29" s="17"/>
      <c r="J29" s="56">
        <f>SUM(J30:J31)</f>
        <v>0</v>
      </c>
      <c r="K29" s="162"/>
      <c r="L29" s="17">
        <f t="shared" ref="L29" si="5">SUM(L30:L31)</f>
        <v>0</v>
      </c>
      <c r="M29" s="17"/>
      <c r="N29" s="56">
        <f>SUM(N30:N31)</f>
        <v>0</v>
      </c>
    </row>
    <row r="30" spans="1:14" x14ac:dyDescent="0.25">
      <c r="A30" s="3"/>
      <c r="B30" s="19" t="s">
        <v>133</v>
      </c>
      <c r="C30" s="47"/>
      <c r="D30" s="15"/>
      <c r="E30" s="15"/>
      <c r="F30" s="43"/>
      <c r="G30" s="47"/>
      <c r="H30" s="15"/>
      <c r="I30" s="15"/>
      <c r="J30" s="43"/>
      <c r="K30" s="47"/>
      <c r="L30" s="15"/>
      <c r="M30" s="15"/>
      <c r="N30" s="43"/>
    </row>
    <row r="31" spans="1:14" x14ac:dyDescent="0.25">
      <c r="A31" s="3"/>
      <c r="B31" s="127" t="s">
        <v>134</v>
      </c>
      <c r="C31" s="47"/>
      <c r="D31" s="15">
        <v>0</v>
      </c>
      <c r="E31" s="15">
        <v>0</v>
      </c>
      <c r="F31" s="54">
        <v>0</v>
      </c>
      <c r="G31" s="47"/>
      <c r="H31" s="15">
        <v>0</v>
      </c>
      <c r="I31" s="15">
        <v>0</v>
      </c>
      <c r="J31" s="54">
        <v>0</v>
      </c>
      <c r="K31" s="47"/>
      <c r="L31" s="15">
        <v>0</v>
      </c>
      <c r="M31" s="15">
        <v>0</v>
      </c>
      <c r="N31" s="54">
        <v>0</v>
      </c>
    </row>
    <row r="32" spans="1:14" ht="13.8" thickBot="1" x14ac:dyDescent="0.3">
      <c r="A32" s="18"/>
      <c r="B32" s="159" t="s">
        <v>2</v>
      </c>
      <c r="C32" s="40" t="s">
        <v>4</v>
      </c>
      <c r="D32" s="38" t="s">
        <v>4</v>
      </c>
      <c r="E32" s="38" t="s">
        <v>4</v>
      </c>
      <c r="F32" s="44">
        <f>F12+F18+F25+F29</f>
        <v>0</v>
      </c>
      <c r="G32" s="40" t="s">
        <v>4</v>
      </c>
      <c r="H32" s="38" t="s">
        <v>4</v>
      </c>
      <c r="I32" s="38" t="s">
        <v>4</v>
      </c>
      <c r="J32" s="44">
        <f>J12+J18+J25+J29</f>
        <v>313000</v>
      </c>
      <c r="K32" s="40" t="s">
        <v>4</v>
      </c>
      <c r="L32" s="38" t="s">
        <v>4</v>
      </c>
      <c r="M32" s="38" t="s">
        <v>4</v>
      </c>
      <c r="N32" s="44">
        <f>N12+N18+N25+N29</f>
        <v>302000</v>
      </c>
    </row>
  </sheetData>
  <mergeCells count="4">
    <mergeCell ref="A1:F1"/>
    <mergeCell ref="G7:J7"/>
    <mergeCell ref="K7:N7"/>
    <mergeCell ref="C7:F7"/>
  </mergeCells>
  <pageMargins left="0.70866141732283472" right="0.31496062992125984" top="0.74803149606299213" bottom="0.74803149606299213" header="0.31496062992125984" footer="0.31496062992125984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8"/>
  <sheetViews>
    <sheetView tabSelected="1" topLeftCell="A37" workbookViewId="0">
      <selection activeCell="O6" sqref="O6"/>
    </sheetView>
  </sheetViews>
  <sheetFormatPr defaultColWidth="9.109375" defaultRowHeight="13.2" x14ac:dyDescent="0.25"/>
  <cols>
    <col min="1" max="1" width="4" style="1" customWidth="1"/>
    <col min="2" max="2" width="31" style="1" customWidth="1"/>
    <col min="3" max="3" width="10.6640625" style="1" customWidth="1"/>
    <col min="4" max="4" width="10.44140625" style="1" customWidth="1"/>
    <col min="5" max="5" width="10.6640625" style="1" customWidth="1"/>
    <col min="6" max="6" width="12.109375" style="1" customWidth="1"/>
    <col min="7" max="7" width="10.88671875" style="1" customWidth="1"/>
    <col min="8" max="8" width="10.5546875" style="1" customWidth="1"/>
    <col min="9" max="9" width="10.33203125" style="1" customWidth="1"/>
    <col min="10" max="10" width="11.44140625" style="1" customWidth="1"/>
    <col min="11" max="11" width="10.44140625" style="1" customWidth="1"/>
    <col min="12" max="12" width="11.109375" style="1" customWidth="1"/>
    <col min="13" max="13" width="9.88671875" style="1" customWidth="1"/>
    <col min="14" max="14" width="12" style="1" customWidth="1"/>
    <col min="15" max="16384" width="9.109375" style="1"/>
  </cols>
  <sheetData>
    <row r="1" spans="1:14" ht="43.5" customHeight="1" x14ac:dyDescent="0.25">
      <c r="A1" s="198" t="s">
        <v>188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4" x14ac:dyDescent="0.25">
      <c r="A2" s="1" t="s">
        <v>23</v>
      </c>
    </row>
    <row r="4" spans="1:14" x14ac:dyDescent="0.25">
      <c r="A4" s="1" t="s">
        <v>24</v>
      </c>
    </row>
    <row r="6" spans="1:14" x14ac:dyDescent="0.25">
      <c r="A6" s="1" t="s">
        <v>172</v>
      </c>
    </row>
    <row r="7" spans="1:14" ht="13.8" thickBot="1" x14ac:dyDescent="0.3"/>
    <row r="8" spans="1:14" ht="14.4" thickBot="1" x14ac:dyDescent="0.3">
      <c r="C8" s="202" t="s">
        <v>177</v>
      </c>
      <c r="D8" s="203"/>
      <c r="E8" s="203"/>
      <c r="F8" s="204"/>
      <c r="G8" s="202" t="s">
        <v>180</v>
      </c>
      <c r="H8" s="203"/>
      <c r="I8" s="203"/>
      <c r="J8" s="204"/>
      <c r="K8" s="185" t="s">
        <v>181</v>
      </c>
      <c r="L8" s="186"/>
      <c r="M8" s="186"/>
      <c r="N8" s="187"/>
    </row>
    <row r="9" spans="1:14" ht="41.25" customHeight="1" x14ac:dyDescent="0.25">
      <c r="A9" s="90" t="s">
        <v>0</v>
      </c>
      <c r="B9" s="91" t="s">
        <v>3</v>
      </c>
      <c r="C9" s="26" t="s">
        <v>76</v>
      </c>
      <c r="D9" s="27" t="s">
        <v>71</v>
      </c>
      <c r="E9" s="27" t="s">
        <v>77</v>
      </c>
      <c r="F9" s="28" t="s">
        <v>117</v>
      </c>
      <c r="G9" s="26" t="s">
        <v>76</v>
      </c>
      <c r="H9" s="27" t="s">
        <v>71</v>
      </c>
      <c r="I9" s="27" t="s">
        <v>77</v>
      </c>
      <c r="J9" s="28" t="s">
        <v>117</v>
      </c>
      <c r="K9" s="26" t="s">
        <v>76</v>
      </c>
      <c r="L9" s="27" t="s">
        <v>71</v>
      </c>
      <c r="M9" s="27" t="s">
        <v>77</v>
      </c>
      <c r="N9" s="28" t="s">
        <v>117</v>
      </c>
    </row>
    <row r="10" spans="1:14" x14ac:dyDescent="0.25">
      <c r="A10" s="29">
        <v>1</v>
      </c>
      <c r="B10" s="30">
        <v>2</v>
      </c>
      <c r="C10" s="29">
        <v>3</v>
      </c>
      <c r="D10" s="4">
        <v>4</v>
      </c>
      <c r="E10" s="4">
        <v>5</v>
      </c>
      <c r="F10" s="30">
        <v>6</v>
      </c>
      <c r="G10" s="29">
        <v>3</v>
      </c>
      <c r="H10" s="4">
        <v>4</v>
      </c>
      <c r="I10" s="4">
        <v>5</v>
      </c>
      <c r="J10" s="30">
        <v>6</v>
      </c>
      <c r="K10" s="29">
        <v>3</v>
      </c>
      <c r="L10" s="4">
        <v>4</v>
      </c>
      <c r="M10" s="4">
        <v>5</v>
      </c>
      <c r="N10" s="30">
        <v>6</v>
      </c>
    </row>
    <row r="11" spans="1:14" x14ac:dyDescent="0.25">
      <c r="A11" s="47"/>
      <c r="B11" s="48" t="s">
        <v>75</v>
      </c>
      <c r="C11" s="45" t="s">
        <v>4</v>
      </c>
      <c r="D11" s="6" t="s">
        <v>4</v>
      </c>
      <c r="E11" s="6" t="s">
        <v>4</v>
      </c>
      <c r="F11" s="46" t="s">
        <v>4</v>
      </c>
      <c r="G11" s="45" t="s">
        <v>4</v>
      </c>
      <c r="H11" s="6" t="s">
        <v>4</v>
      </c>
      <c r="I11" s="6" t="s">
        <v>4</v>
      </c>
      <c r="J11" s="46" t="s">
        <v>4</v>
      </c>
      <c r="K11" s="45" t="s">
        <v>4</v>
      </c>
      <c r="L11" s="6" t="s">
        <v>4</v>
      </c>
      <c r="M11" s="6" t="s">
        <v>4</v>
      </c>
      <c r="N11" s="46" t="s">
        <v>4</v>
      </c>
    </row>
    <row r="12" spans="1:14" x14ac:dyDescent="0.25">
      <c r="A12" s="47"/>
      <c r="B12" s="48" t="s">
        <v>78</v>
      </c>
      <c r="C12" s="47"/>
      <c r="D12" s="15"/>
      <c r="E12" s="15"/>
      <c r="F12" s="54">
        <f>F13+F14</f>
        <v>22000</v>
      </c>
      <c r="G12" s="47"/>
      <c r="H12" s="15"/>
      <c r="I12" s="15"/>
      <c r="J12" s="54">
        <f>J13+J14</f>
        <v>22000</v>
      </c>
      <c r="K12" s="47"/>
      <c r="L12" s="15"/>
      <c r="M12" s="15"/>
      <c r="N12" s="54">
        <f>N13+N14</f>
        <v>22000</v>
      </c>
    </row>
    <row r="13" spans="1:14" x14ac:dyDescent="0.25">
      <c r="A13" s="47"/>
      <c r="B13" s="48" t="s">
        <v>173</v>
      </c>
      <c r="C13" s="47" t="s">
        <v>166</v>
      </c>
      <c r="D13" s="15">
        <v>99</v>
      </c>
      <c r="E13" s="15">
        <f>F13/D13</f>
        <v>222.22222222222223</v>
      </c>
      <c r="F13" s="43">
        <v>22000</v>
      </c>
      <c r="G13" s="47" t="s">
        <v>166</v>
      </c>
      <c r="H13" s="15">
        <v>99</v>
      </c>
      <c r="I13" s="15">
        <f>J13/H13</f>
        <v>222.22222222222223</v>
      </c>
      <c r="J13" s="43">
        <v>22000</v>
      </c>
      <c r="K13" s="47" t="s">
        <v>166</v>
      </c>
      <c r="L13" s="15">
        <v>99</v>
      </c>
      <c r="M13" s="15">
        <f>N13/L13</f>
        <v>222.22222222222223</v>
      </c>
      <c r="N13" s="43">
        <v>22000</v>
      </c>
    </row>
    <row r="14" spans="1:14" x14ac:dyDescent="0.25">
      <c r="A14" s="47"/>
      <c r="B14" s="48" t="s">
        <v>174</v>
      </c>
      <c r="C14" s="47" t="s">
        <v>166</v>
      </c>
      <c r="D14" s="15">
        <v>24</v>
      </c>
      <c r="E14" s="15">
        <f>F14/D14</f>
        <v>0</v>
      </c>
      <c r="F14" s="43">
        <v>0</v>
      </c>
      <c r="G14" s="47" t="s">
        <v>166</v>
      </c>
      <c r="H14" s="15">
        <v>24</v>
      </c>
      <c r="I14" s="15">
        <f>J14/H14</f>
        <v>0</v>
      </c>
      <c r="J14" s="43">
        <v>0</v>
      </c>
      <c r="K14" s="47" t="s">
        <v>166</v>
      </c>
      <c r="L14" s="15">
        <v>24</v>
      </c>
      <c r="M14" s="15">
        <f>N14/L14</f>
        <v>0</v>
      </c>
      <c r="N14" s="43">
        <v>0</v>
      </c>
    </row>
    <row r="15" spans="1:14" x14ac:dyDescent="0.25">
      <c r="A15" s="47"/>
      <c r="B15" s="48"/>
      <c r="C15" s="47"/>
      <c r="D15" s="15"/>
      <c r="E15" s="15"/>
      <c r="F15" s="43"/>
      <c r="G15" s="47"/>
      <c r="H15" s="15"/>
      <c r="I15" s="15"/>
      <c r="J15" s="43"/>
      <c r="K15" s="47"/>
      <c r="L15" s="15"/>
      <c r="M15" s="15"/>
      <c r="N15" s="43"/>
    </row>
    <row r="16" spans="1:14" x14ac:dyDescent="0.25">
      <c r="A16" s="47"/>
      <c r="B16" s="48"/>
      <c r="C16" s="47"/>
      <c r="D16" s="15"/>
      <c r="E16" s="15"/>
      <c r="F16" s="43"/>
      <c r="G16" s="47"/>
      <c r="H16" s="15"/>
      <c r="I16" s="15"/>
      <c r="J16" s="43"/>
      <c r="K16" s="47"/>
      <c r="L16" s="15"/>
      <c r="M16" s="15"/>
      <c r="N16" s="43"/>
    </row>
    <row r="17" spans="1:14" x14ac:dyDescent="0.25">
      <c r="A17" s="47"/>
      <c r="B17" s="48"/>
      <c r="C17" s="47"/>
      <c r="D17" s="15"/>
      <c r="E17" s="15"/>
      <c r="F17" s="43"/>
      <c r="G17" s="47"/>
      <c r="H17" s="15"/>
      <c r="I17" s="15"/>
      <c r="J17" s="43"/>
      <c r="K17" s="47"/>
      <c r="L17" s="15"/>
      <c r="M17" s="15"/>
      <c r="N17" s="43"/>
    </row>
    <row r="18" spans="1:14" x14ac:dyDescent="0.25">
      <c r="A18" s="47"/>
      <c r="B18" s="48"/>
      <c r="C18" s="47"/>
      <c r="D18" s="15"/>
      <c r="E18" s="15"/>
      <c r="F18" s="43"/>
      <c r="G18" s="47"/>
      <c r="H18" s="15"/>
      <c r="I18" s="15"/>
      <c r="J18" s="43"/>
      <c r="K18" s="47"/>
      <c r="L18" s="15"/>
      <c r="M18" s="15"/>
      <c r="N18" s="43"/>
    </row>
    <row r="19" spans="1:14" ht="13.8" thickBot="1" x14ac:dyDescent="0.3">
      <c r="A19" s="93"/>
      <c r="B19" s="94"/>
      <c r="C19" s="93"/>
      <c r="D19" s="95"/>
      <c r="E19" s="95"/>
      <c r="F19" s="96"/>
      <c r="G19" s="93"/>
      <c r="H19" s="95"/>
      <c r="I19" s="95"/>
      <c r="J19" s="96"/>
      <c r="K19" s="93"/>
      <c r="L19" s="95"/>
      <c r="M19" s="95"/>
      <c r="N19" s="96"/>
    </row>
    <row r="20" spans="1:14" s="106" customFormat="1" ht="13.8" thickBot="1" x14ac:dyDescent="0.3">
      <c r="A20" s="102"/>
      <c r="B20" s="103" t="s">
        <v>2</v>
      </c>
      <c r="C20" s="104" t="s">
        <v>4</v>
      </c>
      <c r="D20" s="100" t="s">
        <v>4</v>
      </c>
      <c r="E20" s="100" t="s">
        <v>4</v>
      </c>
      <c r="F20" s="105">
        <f>F13+F14</f>
        <v>22000</v>
      </c>
      <c r="G20" s="104" t="s">
        <v>4</v>
      </c>
      <c r="H20" s="100" t="s">
        <v>4</v>
      </c>
      <c r="I20" s="100" t="s">
        <v>4</v>
      </c>
      <c r="J20" s="105">
        <f>J13+J14</f>
        <v>22000</v>
      </c>
      <c r="K20" s="104" t="s">
        <v>4</v>
      </c>
      <c r="L20" s="100" t="s">
        <v>4</v>
      </c>
      <c r="M20" s="100" t="s">
        <v>4</v>
      </c>
      <c r="N20" s="105">
        <f>N13+N14</f>
        <v>22000</v>
      </c>
    </row>
    <row r="21" spans="1:14" x14ac:dyDescent="0.25">
      <c r="G21" s="7"/>
      <c r="H21" s="107"/>
      <c r="I21" s="107"/>
      <c r="J21" s="107"/>
      <c r="K21" s="7"/>
      <c r="L21" s="107"/>
      <c r="M21" s="107"/>
      <c r="N21" s="107"/>
    </row>
    <row r="22" spans="1:14" ht="15.6" x14ac:dyDescent="0.3">
      <c r="B22" s="108"/>
      <c r="G22" s="7"/>
      <c r="H22" s="107"/>
      <c r="I22" s="107"/>
      <c r="J22" s="107"/>
      <c r="K22" s="7"/>
      <c r="L22" s="107"/>
      <c r="M22" s="107"/>
      <c r="N22" s="107"/>
    </row>
    <row r="23" spans="1:14" x14ac:dyDescent="0.25">
      <c r="G23" s="8"/>
      <c r="H23" s="8"/>
      <c r="I23" s="8"/>
      <c r="J23" s="8"/>
      <c r="K23" s="8"/>
      <c r="L23" s="8"/>
      <c r="M23" s="8"/>
      <c r="N23" s="8"/>
    </row>
    <row r="24" spans="1:14" x14ac:dyDescent="0.25">
      <c r="A24" s="109"/>
      <c r="B24" s="109"/>
      <c r="C24" s="109"/>
      <c r="D24" s="109"/>
      <c r="E24" s="109"/>
      <c r="F24" s="109"/>
    </row>
    <row r="25" spans="1:14" x14ac:dyDescent="0.25">
      <c r="A25" s="109"/>
      <c r="B25" s="109"/>
      <c r="C25" s="109"/>
      <c r="D25" s="109"/>
      <c r="E25" s="109"/>
      <c r="F25" s="109"/>
    </row>
    <row r="26" spans="1:14" x14ac:dyDescent="0.25">
      <c r="A26" s="7"/>
      <c r="B26" s="7"/>
      <c r="C26" s="110"/>
      <c r="D26" s="110"/>
      <c r="E26" s="110"/>
      <c r="F26" s="110"/>
    </row>
    <row r="27" spans="1:14" x14ac:dyDescent="0.25">
      <c r="A27" s="7"/>
      <c r="B27" s="7"/>
      <c r="C27" s="7"/>
      <c r="D27" s="107"/>
      <c r="E27" s="107"/>
      <c r="F27" s="111"/>
    </row>
    <row r="28" spans="1:14" x14ac:dyDescent="0.25">
      <c r="A28" s="7"/>
      <c r="B28" s="7"/>
      <c r="C28" s="7"/>
      <c r="D28" s="107"/>
      <c r="E28" s="107"/>
      <c r="F28" s="107"/>
    </row>
    <row r="29" spans="1:14" x14ac:dyDescent="0.25">
      <c r="A29" s="7"/>
      <c r="B29" s="7"/>
      <c r="C29" s="7"/>
      <c r="D29" s="107"/>
      <c r="E29" s="107"/>
      <c r="F29" s="107"/>
    </row>
    <row r="30" spans="1:14" x14ac:dyDescent="0.25">
      <c r="A30" s="7"/>
      <c r="B30" s="7"/>
      <c r="C30" s="7"/>
      <c r="D30" s="107"/>
      <c r="E30" s="107"/>
      <c r="F30" s="107"/>
    </row>
    <row r="31" spans="1:14" x14ac:dyDescent="0.25">
      <c r="A31" s="7"/>
      <c r="B31" s="7"/>
      <c r="C31" s="7"/>
      <c r="D31" s="107"/>
      <c r="E31" s="107"/>
      <c r="F31" s="107"/>
    </row>
    <row r="32" spans="1:14" x14ac:dyDescent="0.25">
      <c r="A32" s="7"/>
      <c r="B32" s="7"/>
      <c r="C32" s="7"/>
      <c r="D32" s="107"/>
      <c r="E32" s="107"/>
      <c r="F32" s="107"/>
    </row>
    <row r="33" spans="1:6" x14ac:dyDescent="0.25">
      <c r="A33" s="7"/>
      <c r="B33" s="7"/>
      <c r="C33" s="7"/>
      <c r="D33" s="107"/>
      <c r="E33" s="107"/>
      <c r="F33" s="107"/>
    </row>
    <row r="34" spans="1:6" x14ac:dyDescent="0.25">
      <c r="A34" s="7"/>
      <c r="B34" s="7"/>
      <c r="C34" s="7"/>
      <c r="D34" s="107"/>
      <c r="E34" s="107"/>
      <c r="F34" s="107"/>
    </row>
    <row r="35" spans="1:6" x14ac:dyDescent="0.25">
      <c r="A35" s="7"/>
      <c r="B35" s="7"/>
      <c r="C35" s="7"/>
      <c r="D35" s="107"/>
      <c r="E35" s="107"/>
      <c r="F35" s="107"/>
    </row>
    <row r="36" spans="1:6" x14ac:dyDescent="0.25">
      <c r="A36" s="7"/>
      <c r="B36" s="7"/>
      <c r="C36" s="7"/>
      <c r="D36" s="107"/>
      <c r="E36" s="107"/>
      <c r="F36" s="107"/>
    </row>
    <row r="37" spans="1:6" x14ac:dyDescent="0.25">
      <c r="A37" s="7"/>
      <c r="B37" s="7"/>
      <c r="C37" s="7"/>
      <c r="D37" s="107"/>
      <c r="E37" s="107"/>
      <c r="F37" s="107"/>
    </row>
    <row r="38" spans="1:6" s="86" customFormat="1" x14ac:dyDescent="0.25">
      <c r="A38" s="112"/>
      <c r="B38" s="112"/>
      <c r="C38" s="113"/>
      <c r="D38" s="114"/>
      <c r="E38" s="114"/>
      <c r="F38" s="115"/>
    </row>
  </sheetData>
  <mergeCells count="4">
    <mergeCell ref="A1:N1"/>
    <mergeCell ref="C8:F8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291, 851</vt:lpstr>
      <vt:lpstr>221</vt:lpstr>
      <vt:lpstr>223</vt:lpstr>
      <vt:lpstr>223-4</vt:lpstr>
      <vt:lpstr>225</vt:lpstr>
      <vt:lpstr>226</vt:lpstr>
      <vt:lpstr>310</vt:lpstr>
      <vt:lpstr>310с</vt:lpstr>
      <vt:lpstr>340</vt:lpstr>
      <vt:lpstr>340с</vt:lpstr>
      <vt:lpstr>'221'!Область_печати</vt:lpstr>
      <vt:lpstr>'223'!Область_печати</vt:lpstr>
      <vt:lpstr>'225'!Область_печати</vt:lpstr>
      <vt:lpstr>'226'!Область_печати</vt:lpstr>
      <vt:lpstr>'291, 851'!Область_печати</vt:lpstr>
      <vt:lpstr>'310'!Область_печати</vt:lpstr>
      <vt:lpstr>'340'!Область_печати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2024-01-23T00:25:16Z</dcterms:modified>
</cp:coreProperties>
</file>